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Шишкіна Людмила\Відділ Економіки БМР\Фінплан на 2026р\фінплан 2026 затвердження\фінплан 2026 виправлення 13.01.25\"/>
    </mc:Choice>
  </mc:AlternateContent>
  <xr:revisionPtr revIDLastSave="0" documentId="13_ncr:1_{208F8490-36C3-4AE8-9BC1-71799E529BD4}" xr6:coauthVersionLast="45" xr6:coauthVersionMax="45" xr10:uidLastSave="{00000000-0000-0000-0000-000000000000}"/>
  <bookViews>
    <workbookView xWindow="-120" yWindow="-120" windowWidth="29040" windowHeight="15840" tabRatio="837" activeTab="5" xr2:uid="{00000000-000D-0000-FFFF-FFFF00000000}"/>
  </bookViews>
  <sheets>
    <sheet name="Осн. фін. пок." sheetId="14" r:id="rId1"/>
    <sheet name="I. Інф. до фін.плану" sheetId="20" r:id="rId2"/>
    <sheet name="ІІ. Розп. ч.п. та розр. з бюд." sheetId="23" r:id="rId3"/>
    <sheet name="ІІІ рух. гр. кшт." sheetId="26" r:id="rId4"/>
    <sheet name="ІV кап. інвеат. V кред. " sheetId="24" r:id="rId5"/>
    <sheet name="VI-VII джер.кап.інв." sheetId="25" r:id="rId6"/>
  </sheets>
  <definedNames>
    <definedName name="BuiltIn_Print_Area___1___1">#REF!</definedName>
    <definedName name="Cost_Category_National_ID">#REF!</definedName>
    <definedName name="Cе511">#REF!</definedName>
    <definedName name="Fact_Type_ID">#REF!</definedName>
    <definedName name="SU_ID">#REF!</definedName>
    <definedName name="ttttttt">#REF!</definedName>
    <definedName name="yyyy">#REF!</definedName>
    <definedName name="ав">#REF!</definedName>
    <definedName name="е">#REF!</definedName>
    <definedName name="є">#REF!</definedName>
    <definedName name="_xlnm.Print_Titles" localSheetId="0">'Осн. фін. пок.'!$38:$40</definedName>
    <definedName name="ів">#REF!</definedName>
    <definedName name="ів___0">#REF!</definedName>
    <definedName name="ів_22">#REF!</definedName>
    <definedName name="ів_26">#REF!</definedName>
    <definedName name="іваф">#REF!</definedName>
    <definedName name="йуц">#REF!</definedName>
    <definedName name="йцу">#REF!</definedName>
    <definedName name="йцуйй">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1">'I. Інф. до фін.плану'!$A$1:$O$102</definedName>
    <definedName name="_xlnm.Print_Area" localSheetId="5">'VI-VII джер.кап.інв.'!$A$1:$AE$109</definedName>
    <definedName name="_xlnm.Print_Area" localSheetId="4">'ІV кап. інвеат. V кред. '!$A$5:$M$45</definedName>
    <definedName name="_xlnm.Print_Area" localSheetId="2">'ІІ. Розп. ч.п. та розр. з бюд.'!$A$3:$M$53</definedName>
    <definedName name="_xlnm.Print_Area" localSheetId="0">'Осн. фін. пок.'!$A$1:$J$137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>#REF!</definedName>
    <definedName name="уйцукйцуйу">#REF!</definedName>
    <definedName name="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4" i="20" l="1"/>
  <c r="I16" i="24" l="1"/>
  <c r="M29" i="25"/>
  <c r="M30" i="25"/>
  <c r="M31" i="25"/>
  <c r="M32" i="25"/>
  <c r="M33" i="25"/>
  <c r="M34" i="25"/>
  <c r="M35" i="25"/>
  <c r="M36" i="25"/>
  <c r="M37" i="25"/>
  <c r="M38" i="25"/>
  <c r="M39" i="25"/>
  <c r="M40" i="25"/>
  <c r="M41" i="25"/>
  <c r="M42" i="25"/>
  <c r="M43" i="25"/>
  <c r="M44" i="25"/>
  <c r="M45" i="25"/>
  <c r="M46" i="25"/>
  <c r="M47" i="25"/>
  <c r="M48" i="25"/>
  <c r="M49" i="25"/>
  <c r="M50" i="25"/>
  <c r="M51" i="25"/>
  <c r="M52" i="25"/>
  <c r="M53" i="25"/>
  <c r="M54" i="25"/>
  <c r="M55" i="25"/>
  <c r="M56" i="25"/>
  <c r="M57" i="25"/>
  <c r="M58" i="25"/>
  <c r="M59" i="25"/>
  <c r="M60" i="25"/>
  <c r="M61" i="25"/>
  <c r="M62" i="25"/>
  <c r="M63" i="25"/>
  <c r="M64" i="25"/>
  <c r="M65" i="25"/>
  <c r="M66" i="25"/>
  <c r="M67" i="25"/>
  <c r="M68" i="25"/>
  <c r="M69" i="25"/>
  <c r="M70" i="25"/>
  <c r="M71" i="25"/>
  <c r="M72" i="25"/>
  <c r="M73" i="25"/>
  <c r="M74" i="25"/>
  <c r="M75" i="25"/>
  <c r="J97" i="20" l="1"/>
  <c r="I97" i="20"/>
  <c r="H97" i="20"/>
  <c r="G97" i="20"/>
  <c r="F84" i="26" l="1"/>
  <c r="F13" i="26" l="1"/>
  <c r="D77" i="26" l="1"/>
  <c r="D75" i="26" s="1"/>
  <c r="F97" i="20"/>
  <c r="E23" i="20"/>
  <c r="I23" i="20"/>
  <c r="G23" i="20"/>
  <c r="H23" i="20"/>
  <c r="D11" i="20"/>
  <c r="G17" i="24"/>
  <c r="G16" i="24"/>
  <c r="G15" i="24"/>
  <c r="G14" i="24"/>
  <c r="G13" i="24"/>
  <c r="G12" i="24"/>
  <c r="P16" i="25"/>
  <c r="O16" i="25"/>
  <c r="N16" i="25"/>
  <c r="M16" i="25"/>
  <c r="F57" i="20" l="1"/>
  <c r="E99" i="25" l="1"/>
  <c r="M92" i="25"/>
  <c r="M91" i="25"/>
  <c r="M90" i="25"/>
  <c r="M89" i="25"/>
  <c r="M88" i="25"/>
  <c r="M87" i="25"/>
  <c r="M86" i="25"/>
  <c r="M85" i="25"/>
  <c r="M84" i="25"/>
  <c r="M83" i="25"/>
  <c r="M82" i="25"/>
  <c r="M81" i="25"/>
  <c r="M80" i="25"/>
  <c r="M79" i="25"/>
  <c r="M78" i="25"/>
  <c r="M77" i="25"/>
  <c r="M76" i="25"/>
  <c r="F20" i="20" l="1"/>
  <c r="C42" i="14" l="1"/>
  <c r="S99" i="25"/>
  <c r="Q99" i="25"/>
  <c r="O99" i="25"/>
  <c r="K99" i="25"/>
  <c r="I99" i="25"/>
  <c r="G99" i="25"/>
  <c r="M98" i="25"/>
  <c r="M97" i="25"/>
  <c r="M96" i="25"/>
  <c r="M95" i="25"/>
  <c r="M94" i="25"/>
  <c r="M93" i="25"/>
  <c r="Z16" i="25"/>
  <c r="Y16" i="25"/>
  <c r="X16" i="25"/>
  <c r="W16" i="25"/>
  <c r="U16" i="25"/>
  <c r="T16" i="25"/>
  <c r="S16" i="25"/>
  <c r="R16" i="25"/>
  <c r="K16" i="25"/>
  <c r="J16" i="25"/>
  <c r="I16" i="25"/>
  <c r="H16" i="25"/>
  <c r="AE15" i="25"/>
  <c r="AD15" i="25"/>
  <c r="AC15" i="25"/>
  <c r="AB15" i="25"/>
  <c r="V15" i="25"/>
  <c r="Q15" i="25"/>
  <c r="L15" i="25"/>
  <c r="G15" i="25"/>
  <c r="AE14" i="25"/>
  <c r="AD14" i="25"/>
  <c r="AC14" i="25"/>
  <c r="AB14" i="25"/>
  <c r="V14" i="25"/>
  <c r="Q14" i="25"/>
  <c r="L14" i="25"/>
  <c r="G14" i="25"/>
  <c r="AE13" i="25"/>
  <c r="AD13" i="25"/>
  <c r="AC13" i="25"/>
  <c r="AB13" i="25"/>
  <c r="V13" i="25"/>
  <c r="Q13" i="25"/>
  <c r="L13" i="25"/>
  <c r="G13" i="25"/>
  <c r="AE12" i="25"/>
  <c r="AD12" i="25"/>
  <c r="AC12" i="25"/>
  <c r="AB12" i="25"/>
  <c r="V12" i="25"/>
  <c r="Q12" i="25"/>
  <c r="L12" i="25"/>
  <c r="G12" i="25"/>
  <c r="AE11" i="25"/>
  <c r="AD11" i="25"/>
  <c r="AC11" i="25"/>
  <c r="AB11" i="25"/>
  <c r="V11" i="25"/>
  <c r="Q11" i="25"/>
  <c r="L11" i="25"/>
  <c r="G11" i="25"/>
  <c r="AE10" i="25"/>
  <c r="AD10" i="25"/>
  <c r="AC10" i="25"/>
  <c r="AB10" i="25"/>
  <c r="V10" i="25"/>
  <c r="Q10" i="25"/>
  <c r="L10" i="25"/>
  <c r="G10" i="25"/>
  <c r="G16" i="25" s="1"/>
  <c r="J41" i="24"/>
  <c r="I41" i="24"/>
  <c r="H41" i="24"/>
  <c r="G41" i="24"/>
  <c r="F41" i="24"/>
  <c r="E41" i="24"/>
  <c r="D41" i="24"/>
  <c r="C41" i="24"/>
  <c r="M40" i="24"/>
  <c r="L40" i="24"/>
  <c r="B40" i="24"/>
  <c r="M39" i="24"/>
  <c r="L39" i="24"/>
  <c r="B39" i="24"/>
  <c r="M38" i="24"/>
  <c r="L38" i="24"/>
  <c r="K38" i="24" s="1"/>
  <c r="B38" i="24"/>
  <c r="M37" i="24"/>
  <c r="L37" i="24"/>
  <c r="B37" i="24"/>
  <c r="M36" i="24"/>
  <c r="L36" i="24"/>
  <c r="K36" i="24" s="1"/>
  <c r="B36" i="24"/>
  <c r="M35" i="24"/>
  <c r="L35" i="24"/>
  <c r="B35" i="24"/>
  <c r="M34" i="24"/>
  <c r="L34" i="24"/>
  <c r="K34" i="24" s="1"/>
  <c r="B34" i="24"/>
  <c r="M33" i="24"/>
  <c r="L33" i="24"/>
  <c r="B33" i="24"/>
  <c r="M32" i="24"/>
  <c r="M41" i="24" s="1"/>
  <c r="L32" i="24"/>
  <c r="B32" i="24"/>
  <c r="B41" i="24" s="1"/>
  <c r="I17" i="24"/>
  <c r="I15" i="24"/>
  <c r="I14" i="24"/>
  <c r="I13" i="24"/>
  <c r="I12" i="24"/>
  <c r="M11" i="24"/>
  <c r="L11" i="24"/>
  <c r="K11" i="24"/>
  <c r="J11" i="24"/>
  <c r="H11" i="24"/>
  <c r="E55" i="14" s="1"/>
  <c r="G11" i="24"/>
  <c r="F11" i="24"/>
  <c r="C55" i="14" s="1"/>
  <c r="F80" i="26"/>
  <c r="F79" i="26"/>
  <c r="F78" i="26"/>
  <c r="F77" i="26"/>
  <c r="F76" i="26"/>
  <c r="F75" i="26"/>
  <c r="F74" i="26"/>
  <c r="J73" i="26"/>
  <c r="J71" i="26" s="1"/>
  <c r="I73" i="26"/>
  <c r="H73" i="26"/>
  <c r="H71" i="26" s="1"/>
  <c r="G73" i="26"/>
  <c r="G71" i="26" s="1"/>
  <c r="E73" i="26"/>
  <c r="E71" i="26" s="1"/>
  <c r="D73" i="26"/>
  <c r="D71" i="26" s="1"/>
  <c r="C73" i="26"/>
  <c r="C71" i="26" s="1"/>
  <c r="F72" i="26"/>
  <c r="I71" i="26"/>
  <c r="F70" i="26"/>
  <c r="F69" i="26"/>
  <c r="F68" i="26"/>
  <c r="F67" i="26"/>
  <c r="J66" i="26"/>
  <c r="J64" i="26" s="1"/>
  <c r="I66" i="26"/>
  <c r="H66" i="26"/>
  <c r="H64" i="26" s="1"/>
  <c r="G66" i="26"/>
  <c r="G64" i="26" s="1"/>
  <c r="E66" i="26"/>
  <c r="E64" i="26" s="1"/>
  <c r="D66" i="26"/>
  <c r="D64" i="26" s="1"/>
  <c r="C66" i="26"/>
  <c r="C64" i="26" s="1"/>
  <c r="F65" i="26"/>
  <c r="F61" i="26"/>
  <c r="F60" i="26"/>
  <c r="F59" i="26"/>
  <c r="F58" i="26"/>
  <c r="F57" i="26"/>
  <c r="F56" i="26"/>
  <c r="J55" i="26"/>
  <c r="J52" i="26" s="1"/>
  <c r="I55" i="26"/>
  <c r="I52" i="26" s="1"/>
  <c r="H55" i="26"/>
  <c r="H52" i="26" s="1"/>
  <c r="G55" i="26"/>
  <c r="G52" i="26" s="1"/>
  <c r="E55" i="26"/>
  <c r="E52" i="26" s="1"/>
  <c r="D55" i="26"/>
  <c r="D52" i="26" s="1"/>
  <c r="C55" i="26"/>
  <c r="C52" i="26" s="1"/>
  <c r="F54" i="26"/>
  <c r="F53" i="26"/>
  <c r="F51" i="26"/>
  <c r="F50" i="26"/>
  <c r="F49" i="26"/>
  <c r="F48" i="26"/>
  <c r="F47" i="26"/>
  <c r="F46" i="26"/>
  <c r="F45" i="26"/>
  <c r="J44" i="26"/>
  <c r="I44" i="26"/>
  <c r="H44" i="26"/>
  <c r="G44" i="26"/>
  <c r="E44" i="26"/>
  <c r="D44" i="26"/>
  <c r="C44" i="26"/>
  <c r="F41" i="26"/>
  <c r="F40" i="26"/>
  <c r="F39" i="26"/>
  <c r="F38" i="26"/>
  <c r="F36" i="26" s="1"/>
  <c r="J36" i="26"/>
  <c r="J30" i="26" s="1"/>
  <c r="I36" i="26"/>
  <c r="H36" i="26"/>
  <c r="G36" i="26"/>
  <c r="G30" i="26" s="1"/>
  <c r="E36" i="26"/>
  <c r="E30" i="26" s="1"/>
  <c r="D36" i="26"/>
  <c r="D30" i="26" s="1"/>
  <c r="C36" i="26"/>
  <c r="C30" i="26" s="1"/>
  <c r="F35" i="26"/>
  <c r="F34" i="26"/>
  <c r="F33" i="26"/>
  <c r="F32" i="26"/>
  <c r="F31" i="26"/>
  <c r="I30" i="26"/>
  <c r="I22" i="26" s="1"/>
  <c r="H30" i="26"/>
  <c r="H22" i="26" s="1"/>
  <c r="F29" i="26"/>
  <c r="F28" i="26"/>
  <c r="F27" i="26"/>
  <c r="J26" i="26"/>
  <c r="I26" i="26"/>
  <c r="H26" i="26"/>
  <c r="G26" i="26"/>
  <c r="G22" i="26" s="1"/>
  <c r="E26" i="26"/>
  <c r="D26" i="26"/>
  <c r="C26" i="26"/>
  <c r="F25" i="26"/>
  <c r="F24" i="26"/>
  <c r="F23" i="26"/>
  <c r="F21" i="26"/>
  <c r="F20" i="26"/>
  <c r="F19" i="26"/>
  <c r="F18" i="26"/>
  <c r="J17" i="26"/>
  <c r="J9" i="26" s="1"/>
  <c r="I17" i="26"/>
  <c r="I9" i="26" s="1"/>
  <c r="H17" i="26"/>
  <c r="H9" i="26" s="1"/>
  <c r="G17" i="26"/>
  <c r="E17" i="26"/>
  <c r="E9" i="26" s="1"/>
  <c r="D17" i="26"/>
  <c r="D9" i="26" s="1"/>
  <c r="C17" i="26"/>
  <c r="C9" i="26" s="1"/>
  <c r="F16" i="26"/>
  <c r="F15" i="26"/>
  <c r="F14" i="26"/>
  <c r="F12" i="26"/>
  <c r="F11" i="26"/>
  <c r="F10" i="26"/>
  <c r="I48" i="23"/>
  <c r="I47" i="23"/>
  <c r="I46" i="23"/>
  <c r="H46" i="23"/>
  <c r="G46" i="23"/>
  <c r="F46" i="23"/>
  <c r="I45" i="23"/>
  <c r="I44" i="23"/>
  <c r="I43" i="23"/>
  <c r="I42" i="23"/>
  <c r="I41" i="23"/>
  <c r="F51" i="14" s="1"/>
  <c r="M40" i="23"/>
  <c r="L40" i="23"/>
  <c r="K40" i="23"/>
  <c r="J40" i="23"/>
  <c r="H40" i="23"/>
  <c r="G40" i="23"/>
  <c r="F40" i="23"/>
  <c r="I39" i="23"/>
  <c r="I38" i="23"/>
  <c r="I37" i="23"/>
  <c r="I36" i="23"/>
  <c r="M35" i="23"/>
  <c r="L35" i="23"/>
  <c r="K35" i="23"/>
  <c r="J35" i="23"/>
  <c r="H35" i="23"/>
  <c r="G35" i="23"/>
  <c r="F35" i="23"/>
  <c r="I34" i="23"/>
  <c r="I33" i="23"/>
  <c r="I32" i="23"/>
  <c r="I31" i="23"/>
  <c r="I30" i="23"/>
  <c r="I29" i="23"/>
  <c r="F50" i="14" s="1"/>
  <c r="I28" i="23"/>
  <c r="F49" i="14" s="1"/>
  <c r="I27" i="23"/>
  <c r="M26" i="23"/>
  <c r="L26" i="23"/>
  <c r="K26" i="23"/>
  <c r="J26" i="23"/>
  <c r="H26" i="23"/>
  <c r="G26" i="23"/>
  <c r="F26" i="23"/>
  <c r="I23" i="23"/>
  <c r="I22" i="23"/>
  <c r="I21" i="23"/>
  <c r="I20" i="23"/>
  <c r="I19" i="23"/>
  <c r="I18" i="23"/>
  <c r="I17" i="23"/>
  <c r="I16" i="23"/>
  <c r="I15" i="23"/>
  <c r="M14" i="23"/>
  <c r="L14" i="23"/>
  <c r="K14" i="23"/>
  <c r="J14" i="23"/>
  <c r="H14" i="23"/>
  <c r="G14" i="23"/>
  <c r="F14" i="23"/>
  <c r="M13" i="23"/>
  <c r="L13" i="23"/>
  <c r="K13" i="23"/>
  <c r="J13" i="23"/>
  <c r="H13" i="23"/>
  <c r="G13" i="23"/>
  <c r="F13" i="23"/>
  <c r="I12" i="23"/>
  <c r="I13" i="23" s="1"/>
  <c r="E97" i="20"/>
  <c r="D97" i="20"/>
  <c r="C97" i="20"/>
  <c r="F96" i="20"/>
  <c r="F95" i="20"/>
  <c r="F94" i="20"/>
  <c r="F93" i="20"/>
  <c r="F118" i="14" s="1"/>
  <c r="F92" i="20"/>
  <c r="F91" i="20"/>
  <c r="F90" i="20"/>
  <c r="F87" i="20"/>
  <c r="F81" i="20"/>
  <c r="F80" i="20"/>
  <c r="F79" i="20"/>
  <c r="F78" i="20"/>
  <c r="F76" i="20"/>
  <c r="F75" i="20"/>
  <c r="J74" i="20"/>
  <c r="I74" i="20"/>
  <c r="H74" i="20"/>
  <c r="G74" i="20"/>
  <c r="E74" i="20"/>
  <c r="D74" i="20"/>
  <c r="C74" i="20"/>
  <c r="F73" i="20"/>
  <c r="F72" i="20"/>
  <c r="J71" i="20"/>
  <c r="I71" i="20"/>
  <c r="H71" i="20"/>
  <c r="G71" i="20"/>
  <c r="E71" i="20"/>
  <c r="D71" i="20"/>
  <c r="C71" i="20"/>
  <c r="F70" i="20"/>
  <c r="F69" i="20"/>
  <c r="F68" i="20"/>
  <c r="F67" i="20"/>
  <c r="F65" i="20"/>
  <c r="F64" i="20"/>
  <c r="F63" i="20"/>
  <c r="F62" i="20"/>
  <c r="F61" i="20"/>
  <c r="F60" i="20"/>
  <c r="J59" i="20"/>
  <c r="I59" i="20"/>
  <c r="H59" i="20"/>
  <c r="G59" i="20"/>
  <c r="E59" i="20"/>
  <c r="D59" i="20"/>
  <c r="C59" i="20"/>
  <c r="F58" i="20"/>
  <c r="F56" i="20"/>
  <c r="F55" i="20"/>
  <c r="J54" i="20"/>
  <c r="I54" i="20"/>
  <c r="H54" i="20"/>
  <c r="G54" i="20"/>
  <c r="E54" i="20"/>
  <c r="C54" i="20"/>
  <c r="F53" i="20"/>
  <c r="F52" i="20"/>
  <c r="F51" i="20"/>
  <c r="F50" i="20"/>
  <c r="F49" i="20"/>
  <c r="F48" i="20"/>
  <c r="F47" i="20"/>
  <c r="E46" i="20"/>
  <c r="D46" i="20"/>
  <c r="C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J23" i="20"/>
  <c r="D23" i="20"/>
  <c r="C23" i="20"/>
  <c r="F21" i="20"/>
  <c r="F19" i="20"/>
  <c r="F18" i="20"/>
  <c r="F17" i="20"/>
  <c r="F16" i="20"/>
  <c r="F15" i="20"/>
  <c r="F14" i="20"/>
  <c r="F13" i="20"/>
  <c r="J12" i="20"/>
  <c r="J22" i="20" s="1"/>
  <c r="I12" i="20"/>
  <c r="I22" i="20" s="1"/>
  <c r="H12" i="20"/>
  <c r="H22" i="20" s="1"/>
  <c r="G12" i="20"/>
  <c r="E12" i="20"/>
  <c r="E22" i="20" s="1"/>
  <c r="D12" i="20"/>
  <c r="D22" i="20" s="1"/>
  <c r="C12" i="20"/>
  <c r="C43" i="14" s="1"/>
  <c r="C76" i="14" s="1"/>
  <c r="F11" i="20"/>
  <c r="F132" i="14"/>
  <c r="E132" i="14"/>
  <c r="D132" i="14"/>
  <c r="C132" i="14"/>
  <c r="F131" i="14"/>
  <c r="E131" i="14"/>
  <c r="D131" i="14"/>
  <c r="C131" i="14"/>
  <c r="F127" i="14"/>
  <c r="E127" i="14"/>
  <c r="D127" i="14"/>
  <c r="C127" i="14"/>
  <c r="F126" i="14"/>
  <c r="E126" i="14"/>
  <c r="D126" i="14"/>
  <c r="C126" i="14"/>
  <c r="F125" i="14"/>
  <c r="E125" i="14"/>
  <c r="D125" i="14"/>
  <c r="C125" i="14"/>
  <c r="E118" i="14"/>
  <c r="D118" i="14"/>
  <c r="C118" i="14"/>
  <c r="F112" i="14"/>
  <c r="E112" i="14"/>
  <c r="D112" i="14"/>
  <c r="C112" i="14"/>
  <c r="F108" i="14"/>
  <c r="F107" i="14"/>
  <c r="E106" i="14"/>
  <c r="D106" i="14"/>
  <c r="C106" i="14"/>
  <c r="F105" i="14"/>
  <c r="F104" i="14"/>
  <c r="F103" i="14"/>
  <c r="E102" i="14"/>
  <c r="D102" i="14"/>
  <c r="C102" i="14"/>
  <c r="F101" i="14"/>
  <c r="F80" i="14"/>
  <c r="E80" i="14"/>
  <c r="D80" i="14"/>
  <c r="C80" i="14"/>
  <c r="C75" i="14"/>
  <c r="F74" i="14"/>
  <c r="E74" i="14"/>
  <c r="D74" i="14"/>
  <c r="C74" i="14"/>
  <c r="F73" i="14"/>
  <c r="E73" i="14"/>
  <c r="D73" i="14"/>
  <c r="C73" i="14"/>
  <c r="F72" i="14"/>
  <c r="E72" i="14"/>
  <c r="D72" i="14"/>
  <c r="C72" i="14"/>
  <c r="F70" i="14"/>
  <c r="E70" i="14"/>
  <c r="D70" i="14"/>
  <c r="C70" i="14"/>
  <c r="F69" i="14"/>
  <c r="E69" i="14"/>
  <c r="D69" i="14"/>
  <c r="C69" i="14"/>
  <c r="F66" i="14"/>
  <c r="E66" i="14"/>
  <c r="D66" i="14"/>
  <c r="C66" i="14"/>
  <c r="H64" i="14"/>
  <c r="J58" i="14"/>
  <c r="I58" i="14"/>
  <c r="H58" i="14"/>
  <c r="G58" i="14"/>
  <c r="D55" i="14"/>
  <c r="F52" i="14"/>
  <c r="E52" i="14"/>
  <c r="D52" i="14"/>
  <c r="C52" i="14"/>
  <c r="E51" i="14"/>
  <c r="D51" i="14"/>
  <c r="C51" i="14"/>
  <c r="E50" i="14"/>
  <c r="D50" i="14"/>
  <c r="C50" i="14"/>
  <c r="E49" i="14"/>
  <c r="D49" i="14"/>
  <c r="C49" i="14"/>
  <c r="F48" i="14"/>
  <c r="E48" i="14"/>
  <c r="D48" i="14"/>
  <c r="C48" i="14"/>
  <c r="J44" i="14"/>
  <c r="I44" i="14"/>
  <c r="H44" i="14"/>
  <c r="G44" i="14"/>
  <c r="E42" i="14"/>
  <c r="E64" i="14" s="1"/>
  <c r="D42" i="14"/>
  <c r="AA10" i="25" l="1"/>
  <c r="I35" i="23"/>
  <c r="C22" i="26"/>
  <c r="K39" i="24"/>
  <c r="G81" i="26"/>
  <c r="L49" i="23"/>
  <c r="AA15" i="25"/>
  <c r="M49" i="23"/>
  <c r="I49" i="23" s="1"/>
  <c r="F53" i="14" s="1"/>
  <c r="F17" i="26"/>
  <c r="G9" i="26"/>
  <c r="H81" i="26"/>
  <c r="G118" i="14"/>
  <c r="G124" i="14" s="1"/>
  <c r="J118" i="14"/>
  <c r="J124" i="14" s="1"/>
  <c r="I118" i="14"/>
  <c r="I124" i="14" s="1"/>
  <c r="H118" i="14"/>
  <c r="H124" i="14" s="1"/>
  <c r="G49" i="23"/>
  <c r="D53" i="14" s="1"/>
  <c r="J81" i="26"/>
  <c r="F73" i="26"/>
  <c r="C62" i="26"/>
  <c r="H62" i="26"/>
  <c r="G62" i="26"/>
  <c r="J22" i="26"/>
  <c r="J42" i="26" s="1"/>
  <c r="I42" i="26"/>
  <c r="F49" i="23"/>
  <c r="C53" i="14" s="1"/>
  <c r="I14" i="23"/>
  <c r="J49" i="23"/>
  <c r="F55" i="26"/>
  <c r="K49" i="23"/>
  <c r="F71" i="26"/>
  <c r="K37" i="24"/>
  <c r="D22" i="26"/>
  <c r="D42" i="26" s="1"/>
  <c r="F30" i="26"/>
  <c r="F66" i="26"/>
  <c r="K35" i="24"/>
  <c r="C124" i="14"/>
  <c r="F9" i="26"/>
  <c r="D124" i="14"/>
  <c r="E62" i="26"/>
  <c r="D62" i="26"/>
  <c r="E124" i="14"/>
  <c r="H49" i="23"/>
  <c r="E53" i="14" s="1"/>
  <c r="F44" i="26"/>
  <c r="C81" i="26"/>
  <c r="K33" i="24"/>
  <c r="I40" i="23"/>
  <c r="D43" i="14"/>
  <c r="D76" i="14" s="1"/>
  <c r="E81" i="26"/>
  <c r="H42" i="26"/>
  <c r="J62" i="26"/>
  <c r="I62" i="26"/>
  <c r="D81" i="26"/>
  <c r="C42" i="26"/>
  <c r="E22" i="26"/>
  <c r="E42" i="26" s="1"/>
  <c r="I64" i="26"/>
  <c r="I81" i="26" s="1"/>
  <c r="AE16" i="25"/>
  <c r="F52" i="26"/>
  <c r="F124" i="14"/>
  <c r="F26" i="26"/>
  <c r="V16" i="25"/>
  <c r="I26" i="23"/>
  <c r="L16" i="25"/>
  <c r="L41" i="24"/>
  <c r="F110" i="14" s="1"/>
  <c r="K40" i="24"/>
  <c r="I11" i="24"/>
  <c r="F55" i="14" s="1"/>
  <c r="AA14" i="25"/>
  <c r="AB16" i="25"/>
  <c r="AA12" i="25"/>
  <c r="AA13" i="25"/>
  <c r="AC16" i="25"/>
  <c r="M99" i="25"/>
  <c r="AD16" i="25"/>
  <c r="Q16" i="25"/>
  <c r="K32" i="24"/>
  <c r="K41" i="24" s="1"/>
  <c r="F102" i="14"/>
  <c r="F106" i="14"/>
  <c r="E66" i="20"/>
  <c r="E59" i="14" s="1"/>
  <c r="J66" i="20"/>
  <c r="J77" i="20" s="1"/>
  <c r="J82" i="20" s="1"/>
  <c r="I85" i="20"/>
  <c r="F54" i="20"/>
  <c r="D60" i="14"/>
  <c r="F74" i="20"/>
  <c r="D85" i="20"/>
  <c r="C85" i="20"/>
  <c r="E43" i="14"/>
  <c r="E76" i="14" s="1"/>
  <c r="F46" i="20"/>
  <c r="H85" i="20"/>
  <c r="H66" i="20"/>
  <c r="H77" i="20" s="1"/>
  <c r="H82" i="20" s="1"/>
  <c r="H86" i="20"/>
  <c r="F59" i="20"/>
  <c r="E85" i="20"/>
  <c r="D66" i="20"/>
  <c r="D77" i="20" s="1"/>
  <c r="D82" i="20" s="1"/>
  <c r="I66" i="20"/>
  <c r="I77" i="20" s="1"/>
  <c r="I82" i="20" s="1"/>
  <c r="D86" i="20"/>
  <c r="J85" i="20"/>
  <c r="G85" i="20"/>
  <c r="F12" i="20"/>
  <c r="F43" i="14" s="1"/>
  <c r="F76" i="14" s="1"/>
  <c r="F42" i="14"/>
  <c r="F75" i="14" s="1"/>
  <c r="C86" i="20"/>
  <c r="C22" i="20"/>
  <c r="C66" i="20" s="1"/>
  <c r="G22" i="20"/>
  <c r="G66" i="20" s="1"/>
  <c r="E86" i="20"/>
  <c r="I86" i="20"/>
  <c r="E60" i="14"/>
  <c r="F71" i="20"/>
  <c r="J86" i="20"/>
  <c r="D75" i="14"/>
  <c r="D64" i="14"/>
  <c r="E75" i="14"/>
  <c r="C44" i="14"/>
  <c r="AA11" i="25"/>
  <c r="F64" i="26" l="1"/>
  <c r="C82" i="26"/>
  <c r="C85" i="26" s="1"/>
  <c r="AA16" i="25"/>
  <c r="G17" i="25" s="1"/>
  <c r="F81" i="26"/>
  <c r="D44" i="14"/>
  <c r="F22" i="26"/>
  <c r="H82" i="26"/>
  <c r="H85" i="26" s="1"/>
  <c r="I82" i="26"/>
  <c r="I85" i="26" s="1"/>
  <c r="G42" i="26"/>
  <c r="F42" i="26" s="1"/>
  <c r="J82" i="26"/>
  <c r="J85" i="26" s="1"/>
  <c r="F62" i="26"/>
  <c r="E82" i="26"/>
  <c r="E85" i="26" s="1"/>
  <c r="G64" i="14"/>
  <c r="F85" i="20"/>
  <c r="H88" i="20"/>
  <c r="E77" i="20"/>
  <c r="E82" i="20" s="1"/>
  <c r="H10" i="23" s="1"/>
  <c r="H24" i="23" s="1"/>
  <c r="J88" i="20"/>
  <c r="D82" i="26"/>
  <c r="D85" i="26" s="1"/>
  <c r="E88" i="20"/>
  <c r="E45" i="14" s="1"/>
  <c r="E68" i="14" s="1"/>
  <c r="I88" i="20"/>
  <c r="D88" i="20"/>
  <c r="D45" i="14" s="1"/>
  <c r="D67" i="14" s="1"/>
  <c r="E44" i="14"/>
  <c r="D59" i="14"/>
  <c r="F22" i="20"/>
  <c r="F44" i="14"/>
  <c r="F64" i="14"/>
  <c r="C88" i="20"/>
  <c r="C45" i="14" s="1"/>
  <c r="C77" i="20"/>
  <c r="C82" i="20" s="1"/>
  <c r="C59" i="14"/>
  <c r="K10" i="23"/>
  <c r="K24" i="23" s="1"/>
  <c r="H84" i="20"/>
  <c r="H83" i="20"/>
  <c r="M10" i="23"/>
  <c r="M24" i="23" s="1"/>
  <c r="J84" i="20"/>
  <c r="J83" i="20"/>
  <c r="L10" i="23"/>
  <c r="L24" i="23" s="1"/>
  <c r="I84" i="20"/>
  <c r="I83" i="20"/>
  <c r="G10" i="23"/>
  <c r="G24" i="23" s="1"/>
  <c r="D84" i="20"/>
  <c r="D83" i="20"/>
  <c r="D46" i="14"/>
  <c r="F82" i="26" l="1"/>
  <c r="V17" i="25"/>
  <c r="L17" i="25"/>
  <c r="Q17" i="25"/>
  <c r="E84" i="20"/>
  <c r="E46" i="14"/>
  <c r="E58" i="14" s="1"/>
  <c r="E83" i="20"/>
  <c r="G82" i="26"/>
  <c r="G85" i="26" s="1"/>
  <c r="E61" i="14"/>
  <c r="E67" i="14"/>
  <c r="D61" i="14"/>
  <c r="D68" i="14"/>
  <c r="F10" i="23"/>
  <c r="F24" i="23" s="1"/>
  <c r="C84" i="20"/>
  <c r="C83" i="20"/>
  <c r="C46" i="14"/>
  <c r="C68" i="14"/>
  <c r="C67" i="14"/>
  <c r="C61" i="14"/>
  <c r="D63" i="14"/>
  <c r="D62" i="14"/>
  <c r="D58" i="14"/>
  <c r="AA17" i="25" l="1"/>
  <c r="E62" i="14"/>
  <c r="E63" i="14"/>
  <c r="F85" i="26"/>
  <c r="C58" i="14"/>
  <c r="C62" i="14"/>
  <c r="C63" i="14"/>
  <c r="G88" i="20"/>
  <c r="F23" i="20"/>
  <c r="F66" i="20" s="1"/>
  <c r="G86" i="20"/>
  <c r="G77" i="20" l="1"/>
  <c r="G82" i="20" s="1"/>
  <c r="G84" i="20" s="1"/>
  <c r="F59" i="14"/>
  <c r="F77" i="20"/>
  <c r="F82" i="20" s="1"/>
  <c r="F88" i="20"/>
  <c r="F45" i="14" s="1"/>
  <c r="F60" i="14"/>
  <c r="F86" i="20"/>
  <c r="G83" i="20" l="1"/>
  <c r="J10" i="23"/>
  <c r="J24" i="23" s="1"/>
  <c r="F61" i="14"/>
  <c r="F67" i="14"/>
  <c r="F68" i="14"/>
  <c r="F83" i="20"/>
  <c r="F46" i="14"/>
  <c r="I10" i="23"/>
  <c r="I24" i="23" s="1"/>
  <c r="F84" i="20"/>
  <c r="F63" i="14" l="1"/>
  <c r="F58" i="14"/>
  <c r="F62" i="14"/>
</calcChain>
</file>

<file path=xl/sharedStrings.xml><?xml version="1.0" encoding="utf-8"?>
<sst xmlns="http://schemas.openxmlformats.org/spreadsheetml/2006/main" count="1306" uniqueCount="454">
  <si>
    <t xml:space="preserve">ЗАТВЕРДЖЕНО  </t>
  </si>
  <si>
    <t>(найменування органу, яким затверджено фінансовий план)</t>
  </si>
  <si>
    <t>Код</t>
  </si>
  <si>
    <t>Внесення змін до затвердженного фінансового плану</t>
  </si>
  <si>
    <t xml:space="preserve">Підприємство  </t>
  </si>
  <si>
    <t xml:space="preserve">за ЄДРПОУ </t>
  </si>
  <si>
    <t>основний
(дата затвердження)</t>
  </si>
  <si>
    <t xml:space="preserve">Організаційно-правова форма </t>
  </si>
  <si>
    <t>за КОПФГ</t>
  </si>
  <si>
    <t xml:space="preserve">Суб'єкт управління </t>
  </si>
  <si>
    <t>за СКОДУ</t>
  </si>
  <si>
    <t xml:space="preserve">Вид економічної діяльності    </t>
  </si>
  <si>
    <t xml:space="preserve">за  КВЕД  </t>
  </si>
  <si>
    <t xml:space="preserve">Галузь 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</si>
  <si>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</si>
  <si>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</si>
  <si>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</si>
  <si>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</si>
  <si>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</si>
  <si>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</si>
  <si>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</t>
  </si>
  <si>
    <t>Стандарти звітності МСФЗ</t>
  </si>
  <si>
    <t xml:space="preserve">ФІНАНСОВИЙ ПЛАН </t>
  </si>
  <si>
    <t>Основні фінансові показники</t>
  </si>
  <si>
    <t>Найменування показника</t>
  </si>
  <si>
    <t xml:space="preserve">Код рядка </t>
  </si>
  <si>
    <t>Факт
минулого року</t>
  </si>
  <si>
    <t>План
поточного року</t>
  </si>
  <si>
    <t>Прогноз
на поточний рік</t>
  </si>
  <si>
    <t>Плановий
рік</t>
  </si>
  <si>
    <t>Показники діяльності на стратегічну перспективу</t>
  </si>
  <si>
    <t>плановий рік +1 рік</t>
  </si>
  <si>
    <t>плановий рік +2 роки</t>
  </si>
  <si>
    <t>плановий рік +3 роки</t>
  </si>
  <si>
    <t>плановий рік +4 роки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</si>
  <si>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</si>
  <si>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</si>
  <si>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</si>
  <si>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</si>
  <si>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</si>
  <si>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x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</si>
  <si>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</si>
  <si>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</si>
  <si>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</si>
  <si>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</si>
  <si>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</si>
  <si>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</si>
  <si>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</si>
  <si>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</si>
  <si>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IІІ. Капітальні інвестиції</t>
  </si>
  <si>
    <t>Капітальні інвестиції</t>
  </si>
  <si>
    <t>ІV. Коефіцієнтний аналіз</t>
  </si>
  <si>
    <t>Коефіцієнти рентабельності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</si>
  <si>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</si>
  <si>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Коефіцієнт рентабельності операційних витрат
(фінансовий результат від операційної діяльності, рядок 1100 / 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1080)</t>
  </si>
  <si>
    <t>Коефіцієнт зростання операційних витрат
(((операційні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планового/звітного періоду) - 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попереднього планового/звітного періоду)) / (операційні витрати (собівартість реалізованої продукції (товарів, робіт, послуг)+адміністративні витрати+витрати на збут+інші операційні витрати) попереднього планового/звітного періоду, сума рядків 1010, 1030, 1060, 1080) мінус  індекс споживчих цін планового/звітного періоду)</t>
  </si>
  <si>
    <t>Коефіцієнт рентабельності EBITDA
(EBITDA, рядок 1300 / чистий дохід від реалізації продукції (товарів, робіт, послуг), рядок 1000)</t>
  </si>
  <si>
    <t>Коефіцієнт рентабельності власного капіталу
(чистий фінансовий результат, рядок 1200 / власний капітал, рядок 6080)</t>
  </si>
  <si>
    <t>Коефіцієнт рентабельності активів
(чистий фінансовий результат, рядок 1200 / сукупні активи, рядок 6020)</t>
  </si>
  <si>
    <t>Коефіцієнт зростання доходів
(((чистий дохід від реалізації продукції (товарів, робіт, послуг) планового/звітного періоду, рядок 1000 - чистий дохід від реалізації продукції (товарів, робіт, послуг) попереднього планового/звітного періоду, рядок 1000) / чистий дохід від реалізації продукції (товарів, робіт, послуг) попереднього планового/звітного періоду, рядок 1000) мінус індекс споживчих цін планового/звітного періоду)</t>
  </si>
  <si>
    <t>Коефіцієнти платоспроможності</t>
  </si>
  <si>
    <t>Коефіцієнт фінансової стійкості
(власний капітал, рядок 6080 / (довгострокові зобов'язання і забезпечення, рядок 6030 + поточні зобов'язання і забезпечення, рядок 6040))</t>
  </si>
  <si>
    <t>Коефіцієнт покриття EBITDA фінансових витрат
(EBITDA, рядок 1300 / фінансові витрати, рядок 1140)</t>
  </si>
  <si>
    <t>Коефіцієнт відношення боргу до EBITDA
((фінансові зобов'язання (короткострокові кредити банків, рядок 6041 + довгострокові кредити банків, рядок 6031) - (гроші та їх еквіваленти, рядок 6015 + поточні фінансові інвестиції, рядок 6014)) / EBITDA, рядок 1300)</t>
  </si>
  <si>
    <t>Коефіцієнт відношення боргу до власного капіталу
(фінансові зобов'язання (короткострокові кредити банків, рядок 6041 + довгострокові кредити банків, рядок 6031) / власний капітал, рядок 6080)</t>
  </si>
  <si>
    <t>Коефіцієнт відношення боргу до активів
((довгосрокові зобов'язання і забезпечння, рядок 6030 + поточні зобов'язання і забезпечення, рядок 6040) / сукупні активи, рядок 6020)</t>
  </si>
  <si>
    <t>Коефіцієнти ліквідності</t>
  </si>
  <si>
    <t>Коефіцієнт поточної ліквідності
(оборотні активи, рядок 6010 / поточні зобов'язання і забезпечення, рядок 6040)</t>
  </si>
  <si>
    <t>Коефіцієнт швидкої ліквідності
((оборотні активи, рядок 6010 - запаси, рядок 6011) / поточні зобов'язання і забезпечення, рядок 6040)</t>
  </si>
  <si>
    <t>Коефіцієнт абсолютної ліквідності
((гроші та їх еквіваленти, рядок 6015 + поточні фінансові інвестиції, рядок 6014) / поточні зобов'язання і забезпечення, рядок 6040)</t>
  </si>
  <si>
    <t>Період обороту дебіторської заборгованості
(дебіторська заборгованість за продукцію, товари, роботи, послуги, рядок 6012 *365 / чистий дохід від реалізації продукції (товарів, робіт, послуг), рядок 1000)</t>
  </si>
  <si>
    <t>Період обороту кредиторської заборгованості
(поточна кредиторська заборгованість за продукцію, товари, роботи, послуги, рядок 6042 *365 / собівартість реалізованої продукції (товарів, робіт, послуг), рядок 1010)</t>
  </si>
  <si>
    <t>Довідково: індекс споживчих цін грудень до грудня попереднього року, відсотків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</si>
  <si>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</si>
  <si>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</si>
  <si>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</si>
  <si>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</si>
  <si>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</si>
  <si>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</si>
  <si>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запаси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</si>
  <si>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</si>
  <si>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</si>
  <si>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поточні фінансові інвестиції</t>
  </si>
  <si>
    <t>гроші та їх еквіваленти</t>
  </si>
  <si>
    <t>Усього активи</t>
  </si>
  <si>
    <t>Довгострокові зобов'язання і забезпечення, у тому числі:</t>
  </si>
  <si>
    <t>довгострокові кредити банків</t>
  </si>
  <si>
    <t>Поточні зобов'язання і забезпечення, у тому числі:</t>
  </si>
  <si>
    <t>короткострокові кредити банків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</si>
  <si>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</si>
  <si>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</si>
  <si>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</si>
  <si>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</si>
  <si>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</si>
  <si>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</si>
  <si>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</si>
  <si>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</si>
  <si>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</si>
  <si>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</si>
  <si>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</si>
  <si>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</si>
  <si>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</si>
  <si>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</si>
  <si>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</si>
  <si>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</si>
  <si>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</si>
  <si>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7020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</si>
  <si>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</si>
  <si>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</si>
  <si>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</si>
  <si>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</si>
  <si>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</si>
  <si>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договорами),</t>
    </r>
    <r>
      <rPr>
        <b/>
        <sz val="14"/>
        <rFont val="Times New Roman"/>
        <family val="1"/>
        <charset val="204"/>
      </rPr>
      <t xml:space="preserve"> у тому числі:</t>
    </r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</si>
  <si>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</si>
  <si>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</si>
  <si>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</si>
  <si>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</si>
  <si>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</si>
  <si>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</si>
  <si>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</si>
  <si>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</si>
  <si>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</si>
  <si>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</si>
  <si>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</si>
  <si>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</si>
  <si>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</si>
  <si>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</si>
  <si>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</si>
  <si>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</si>
  <si>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</si>
  <si>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</si>
  <si>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</si>
  <si>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</si>
  <si>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</si>
  <si>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</si>
  <si>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</si>
  <si>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</si>
  <si>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 xml:space="preserve">керівник, усього, у тому числі: 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</si>
  <si>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</si>
  <si>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</si>
  <si>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</si>
  <si>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</si>
  <si>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</si>
  <si>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</si>
  <si>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</si>
  <si>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</si>
  <si>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</si>
  <si>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</si>
  <si>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</si>
  <si>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_____________________________</t>
  </si>
  <si>
    <t>(посада)</t>
  </si>
  <si>
    <t>(підпис)</t>
  </si>
  <si>
    <t xml:space="preserve">Власне ім'я ПРІЗВИЩЕ </t>
  </si>
  <si>
    <t>І. Інформація до фінансового плану</t>
  </si>
  <si>
    <t>Усього</t>
  </si>
  <si>
    <t>3. Формування фінансових результатів</t>
  </si>
  <si>
    <t>Прогноз
на поточний
 рік</t>
  </si>
  <si>
    <t>Плановий рік 
(усього)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</si>
  <si>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</si>
  <si>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</si>
  <si>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</si>
  <si>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</si>
  <si>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</si>
  <si>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</si>
  <si>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</si>
  <si>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</si>
  <si>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</si>
  <si>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</si>
  <si>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</si>
  <si>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</si>
  <si>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</si>
  <si>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</si>
  <si>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</si>
  <si>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</si>
  <si>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</si>
  <si>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</si>
  <si>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</si>
  <si>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</si>
  <si>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</si>
  <si>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</si>
  <si>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</si>
  <si>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</si>
  <si>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</si>
  <si>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</si>
  <si>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</si>
  <si>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</si>
  <si>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</si>
  <si>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</si>
  <si>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</si>
  <si>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</si>
  <si>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</si>
  <si>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</si>
  <si>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</si>
  <si>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</si>
  <si>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</si>
  <si>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</si>
  <si>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</si>
  <si>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</si>
  <si>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</si>
  <si>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</si>
  <si>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</si>
  <si>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</si>
  <si>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</si>
  <si>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</si>
  <si>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</si>
  <si>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</si>
  <si>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</si>
  <si>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</si>
  <si>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</si>
  <si>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</si>
  <si>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</si>
  <si>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</si>
  <si>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</si>
  <si>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</si>
  <si>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</si>
  <si>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</si>
  <si>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</si>
  <si>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</si>
  <si>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</si>
  <si>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</si>
  <si>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</si>
  <si>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</si>
  <si>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</si>
  <si>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</si>
  <si>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</si>
  <si>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</si>
  <si>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</si>
  <si>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</si>
  <si>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</si>
  <si>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</si>
  <si>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</si>
  <si>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</si>
  <si>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</si>
  <si>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r>
      <t xml:space="preserve">EBITDA </t>
    </r>
    <r>
      <rPr>
        <sz val="14"/>
        <rFont val="Times New Roman"/>
        <family val="1"/>
        <charset val="204"/>
      </rPr>
      <t>(фінансовий результат від операційної діяльності, рядок 1100 + амортизація, рядок 1430)</t>
    </r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</si>
  <si>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</si>
  <si>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</si>
  <si>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</si>
  <si>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</si>
  <si>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</si>
  <si>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</si>
  <si>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>Керівник             _____________________________________</t>
  </si>
  <si>
    <t xml:space="preserve">                                                         (посада)</t>
  </si>
  <si>
    <t>IІ. Розрахунки з бюджетом</t>
  </si>
  <si>
    <t>Факт минулого року</t>
  </si>
  <si>
    <t>План поточного року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</si>
  <si>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</si>
  <si>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</si>
  <si>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 xml:space="preserve">Коригування, зміна облікової політики (розшифрувати)
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</si>
  <si>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</si>
  <si>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</si>
  <si>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</si>
  <si>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</si>
  <si>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</si>
  <si>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</si>
  <si>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</si>
  <si>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</si>
  <si>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</si>
  <si>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</si>
  <si>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</si>
  <si>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</si>
  <si>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</si>
  <si>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</si>
  <si>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</si>
  <si>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</si>
  <si>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</si>
  <si>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</si>
  <si>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</si>
  <si>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</si>
  <si>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</si>
  <si>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</si>
  <si>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</si>
  <si>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</si>
  <si>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</si>
  <si>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</si>
  <si>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</si>
  <si>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</si>
  <si>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r>
      <t xml:space="preserve">Керівник      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</si>
  <si>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</si>
  <si>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t xml:space="preserve">                    (підпис)</t>
  </si>
  <si>
    <t>ІІІ. Рух грошових коштів (за прямим методом)</t>
  </si>
  <si>
    <t>Код рядка</t>
  </si>
  <si>
    <t>Плановий рік
(усього)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</si>
  <si>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</si>
  <si>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</si>
  <si>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</si>
  <si>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</si>
  <si>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</si>
  <si>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</si>
  <si>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</si>
  <si>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</si>
  <si>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</si>
  <si>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</si>
  <si>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</si>
  <si>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</si>
  <si>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</si>
  <si>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</si>
  <si>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</si>
  <si>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</si>
  <si>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</si>
  <si>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</si>
  <si>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</si>
  <si>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</si>
  <si>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</si>
  <si>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</si>
  <si>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</si>
  <si>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</si>
  <si>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</si>
  <si>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</si>
  <si>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</si>
  <si>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</si>
  <si>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</si>
  <si>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</si>
  <si>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</si>
  <si>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</si>
  <si>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</si>
  <si>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</si>
  <si>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</si>
  <si>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</si>
  <si>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</si>
  <si>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</si>
  <si>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</si>
  <si>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</si>
  <si>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</si>
  <si>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</si>
  <si>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</si>
  <si>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</si>
  <si>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</si>
  <si>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</si>
  <si>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</si>
  <si>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</si>
  <si>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</si>
  <si>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</si>
  <si>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</si>
  <si>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</si>
  <si>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</si>
  <si>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</si>
  <si>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</si>
  <si>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</si>
  <si>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</si>
  <si>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</si>
  <si>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</si>
  <si>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</si>
  <si>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</si>
  <si>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</si>
  <si>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r>
      <t>Керівник</t>
    </r>
    <r>
      <rPr>
        <sz val="14"/>
        <rFont val="Times New Roman"/>
        <family val="1"/>
        <charset val="204"/>
      </rPr>
      <t xml:space="preserve">               _____________________________________</t>
    </r>
  </si>
  <si>
    <t xml:space="preserve">IV. Капітальні інвестиції </t>
  </si>
  <si>
    <t>тис. грн (без ПДВ)</t>
  </si>
  <si>
    <t>Плановий
рік
(усього)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</si>
  <si>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</si>
  <si>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</si>
  <si>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</si>
  <si>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</si>
  <si>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</si>
  <si>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 xml:space="preserve">придбання (створення) нематеріальних активів </t>
  </si>
  <si>
    <t>модернізація, модифікація (добудова, дообладнання, реконструкція)
основних засобів</t>
  </si>
  <si>
    <t>капітальний ремонт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</si>
  <si>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</si>
  <si>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</si>
  <si>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</si>
  <si>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</si>
  <si>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План
із залучення коштів</t>
  </si>
  <si>
    <t>План з повернення коштів</t>
  </si>
  <si>
    <t>Заборгованість за кредитами на кінець
 ______ року</t>
  </si>
  <si>
    <t>у тому числі: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</si>
  <si>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</si>
  <si>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</si>
  <si>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</si>
  <si>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</si>
  <si>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</si>
  <si>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</si>
  <si>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</si>
  <si>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</si>
  <si>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</si>
  <si>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</si>
  <si>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</si>
  <si>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</si>
  <si>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</si>
  <si>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</si>
  <si>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</si>
  <si>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</si>
  <si>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рік</t>
  </si>
  <si>
    <t>у тому числі за кварталами</t>
  </si>
  <si>
    <t xml:space="preserve">І </t>
  </si>
  <si>
    <t xml:space="preserve">ІІ </t>
  </si>
  <si>
    <t xml:space="preserve">ІІІ </t>
  </si>
  <si>
    <t>придбання (виготовлення) основних засобів  (розшифрувати)</t>
  </si>
  <si>
    <t xml:space="preserve">придбання (виготовлення) інших необоротних матеріальних активів 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</si>
  <si>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</si>
  <si>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</si>
  <si>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</si>
  <si>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</si>
  <si>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</si>
  <si>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       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</si>
  <si>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</si>
  <si>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</si>
  <si>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</si>
  <si>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Плановий рік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</si>
  <si>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</si>
  <si>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</si>
  <si>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</si>
  <si>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</si>
  <si>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</si>
  <si>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</si>
  <si>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________________________________________________</t>
  </si>
  <si>
    <t xml:space="preserve">  (підпис)       </t>
  </si>
  <si>
    <t xml:space="preserve">Додаток 1 </t>
  </si>
  <si>
    <t>до Порядку складання, затвердження та контролю виконання  фінансових планів</t>
  </si>
  <si>
    <t>комунальних підприємств Бучанської міської ради</t>
  </si>
  <si>
    <t>Рішенням Виконавчого комітету Бучанської міської ради</t>
  </si>
  <si>
    <t>від                                                №</t>
  </si>
  <si>
    <t>№</t>
  </si>
  <si>
    <t>Продовження Додатка 1</t>
  </si>
  <si>
    <t>Таблиця 1</t>
  </si>
  <si>
    <t>дохід з місцевого бюджету за програмою підтримки</t>
  </si>
  <si>
    <t>1072а</t>
  </si>
  <si>
    <t>дохід з місцевого бюджету за цільовими програмами</t>
  </si>
  <si>
    <t>Таблиця ІІ</t>
  </si>
  <si>
    <t>до місцевого бюджету ( 50% від чистого прибутку)</t>
  </si>
  <si>
    <t>інші податки, збори та платежі (розшифрувати), військовий збір</t>
  </si>
  <si>
    <t>Таблиця ІІІ</t>
  </si>
  <si>
    <t>Таблиця IV-V</t>
  </si>
  <si>
    <t>Таблиця VI-VII</t>
  </si>
  <si>
    <t>Капітальний ремонт системи водопостачання комунальної власності по вул. Центральна в с. Мироцьке Бучанської міської територіальної громади Київської області. Аварійно-відновлювальні роботи</t>
  </si>
  <si>
    <r>
      <t xml:space="preserve">Керівник </t>
    </r>
    <r>
      <rPr>
        <b/>
        <u/>
        <sz val="14"/>
        <rFont val="Times New Roman"/>
        <family val="1"/>
        <charset val="204"/>
      </rPr>
      <t xml:space="preserve"> Начальник</t>
    </r>
    <r>
      <rPr>
        <sz val="14"/>
        <rFont val="Times New Roman"/>
        <family val="1"/>
        <charset val="204"/>
      </rPr>
      <t>_________</t>
    </r>
  </si>
  <si>
    <t>Сергій МОСТІПАКА</t>
  </si>
  <si>
    <t>Керівник Начальник___________________</t>
  </si>
  <si>
    <t>інші податки та збори (розшифрувати: рента плата за спец. користування водою)</t>
  </si>
  <si>
    <r>
      <t>Керівник</t>
    </r>
    <r>
      <rPr>
        <sz val="14"/>
        <rFont val="Times New Roman"/>
        <family val="1"/>
        <charset val="204"/>
      </rPr>
      <t xml:space="preserve">   Начальник _____</t>
    </r>
  </si>
  <si>
    <t>на 2026 рік</t>
  </si>
  <si>
    <t>Комунальне підприємство "Бучасервіс"</t>
  </si>
  <si>
    <t>Комунальне підприємство</t>
  </si>
  <si>
    <t>м. Буча, бульв. Леоніда Бірюкова, 9 прим. 2</t>
  </si>
  <si>
    <t>38 (068) 167 8695</t>
  </si>
  <si>
    <t>Мостіпака Сергій Васильович</t>
  </si>
  <si>
    <t xml:space="preserve"> </t>
  </si>
  <si>
    <t>інші джерела (зазначити джерело: кошти державного та місцевого бюдж.)</t>
  </si>
  <si>
    <t>Капітальний ремонт системи водопостачання комунальної власності по вул. Шевченка в с. Луб’янка і Бучанської міської територіальної громади Київської області. Аварійно-відновлювальні роботи</t>
  </si>
  <si>
    <t>Капітальний ремонт системи водопостачання  комунальної власності  по вул. Соборна в с. Блиставиця Бучанської міської територіальної громади Київської області. Аварійно-відновлювальні роботи</t>
  </si>
  <si>
    <t>Капітальний ремонт системи водопостачання комунальної власності по с. Синяк Бучанської міської територіальної громади Київської області. Аварійно-відновлювальні роботи</t>
  </si>
  <si>
    <t>Нове будівництво водопровідної мережі Гаврилівка-Луб'янка-Блиставиця-Буча-Ворзель на територіїБучанської територіальної громади Київської області</t>
  </si>
  <si>
    <t>Технічне переоснащення первинних електричних з'єднань ТП №133 м.Буча, Інститутська 9-П</t>
  </si>
  <si>
    <t>Технічне переоснащення первинних електричних з'єднань ТП №71 м.Буча, Яблунська 15-В</t>
  </si>
  <si>
    <t>Технічне переоснащення первинних електричних з'єднань ТП №174 м.Буча, Склозаводська 6-Б</t>
  </si>
  <si>
    <t>Технічне переоснащення первинних електричних з'єднань ТП-32 м.Буча, Киево -Мироцька 135-Б</t>
  </si>
  <si>
    <t>Інформація щодо проектно-кошторисної документації (стан розроблення, затвердження, у разі затвердження зазначити суб'єкт управління, яким затверджено, та відповідний документ)</t>
  </si>
  <si>
    <t>ЕКСПЕРТНИЙ ЗВІТ № 00193-4438-24/УЕГ/В від 02 грудня 2024</t>
  </si>
  <si>
    <t>ЕКСПЕРТНИЙ ЗВІТ № 0174-4438-25/УЕГ/В від 06 жовтня 2025</t>
  </si>
  <si>
    <t>ЕКСПЕРТНИЙ ЗВІТ № 0166-4438-25/УЕГ/В від 01.10.2025</t>
  </si>
  <si>
    <t>ЕКСПЕРТНИЙ ЗВІТ № 0163-4438-25/УЕГ/В від 26.10.2025</t>
  </si>
  <si>
    <t>ЕКСПЕРТНИЙ ЗВІТ №31/3008-10/25 від 31.10.2025</t>
  </si>
  <si>
    <t>ЕКСПЕРТНИЙ ЗВІТ №03/3094-11/25 від 03.11.2025</t>
  </si>
  <si>
    <t>ЕКСПЕРТНИЙ ЗВІТ №04/2262-09/25 від 04.09.2025</t>
  </si>
  <si>
    <t>Проєкт отримав позитивний експертний звіт ТОВ «УКРЕКСПЕРТИЗА ГРУП» № 0024-6631-25/УЕГ/А від 23.04.2025 року, реєстраційний номер в ЄДЕССБ EX01:1462-7718-8488-5204.   ЕКСПЕРТНИЙ ЗВІТ № 0024-6631-25/УЕГ/А від 23 квітня 2025</t>
  </si>
  <si>
    <t>2026 -2027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</si>
</sst>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#,##0;\(#,##0\)"/>
    <numFmt numFmtId="179" formatCode="_(* #,##0.0_);_(* \(#,##0.0\);_(* &quot;-&quot;_);_(@_)"/>
    <numFmt numFmtId="180" formatCode="_(* #,##0.0000_);_(* \(#,##0.0000\);_(* &quot;-&quot;_);_(@_)"/>
  </numFmts>
  <fonts count="79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family val="2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1"/>
      <color indexed="10"/>
      <name val="Arial Cyr"/>
      <family val="2"/>
      <charset val="204"/>
    </font>
    <font>
      <sz val="12"/>
      <name val="Journal"/>
      <family val="2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  <family val="2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Arial Cyr"/>
      <family val="2"/>
      <charset val="204"/>
    </font>
    <font>
      <b/>
      <u/>
      <sz val="14"/>
      <name val="Times New Roman"/>
      <family val="1"/>
      <charset val="204"/>
    </font>
    <font>
      <b/>
      <u/>
      <sz val="14"/>
      <name val="Arial Cyr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1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2" borderId="0" applyNumberFormat="0" applyBorder="0" applyAlignment="0" applyProtection="0"/>
    <xf numFmtId="0" fontId="1" fillId="2" borderId="0" applyNumberFormat="0" applyBorder="0" applyAlignment="0" applyProtection="0"/>
    <xf numFmtId="0" fontId="24" fillId="3" borderId="0" applyNumberFormat="0" applyBorder="0" applyAlignment="0" applyProtection="0"/>
    <xf numFmtId="0" fontId="1" fillId="3" borderId="0" applyNumberFormat="0" applyBorder="0" applyAlignment="0" applyProtection="0"/>
    <xf numFmtId="0" fontId="24" fillId="4" borderId="0" applyNumberFormat="0" applyBorder="0" applyAlignment="0" applyProtection="0"/>
    <xf numFmtId="0" fontId="1" fillId="4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6" borderId="0" applyNumberFormat="0" applyBorder="0" applyAlignment="0" applyProtection="0"/>
    <xf numFmtId="0" fontId="1" fillId="6" borderId="0" applyNumberFormat="0" applyBorder="0" applyAlignment="0" applyProtection="0"/>
    <xf numFmtId="0" fontId="2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9" borderId="0" applyNumberFormat="0" applyBorder="0" applyAlignment="0" applyProtection="0"/>
    <xf numFmtId="0" fontId="1" fillId="9" borderId="0" applyNumberFormat="0" applyBorder="0" applyAlignment="0" applyProtection="0"/>
    <xf numFmtId="0" fontId="24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5" borderId="0" applyNumberFormat="0" applyBorder="0" applyAlignment="0" applyProtection="0"/>
    <xf numFmtId="0" fontId="1" fillId="5" borderId="0" applyNumberFormat="0" applyBorder="0" applyAlignment="0" applyProtection="0"/>
    <xf numFmtId="0" fontId="24" fillId="8" borderId="0" applyNumberFormat="0" applyBorder="0" applyAlignment="0" applyProtection="0"/>
    <xf numFmtId="0" fontId="1" fillId="8" borderId="0" applyNumberFormat="0" applyBorder="0" applyAlignment="0" applyProtection="0"/>
    <xf numFmtId="0" fontId="24" fillId="11" borderId="0" applyNumberFormat="0" applyBorder="0" applyAlignment="0" applyProtection="0"/>
    <xf numFmtId="0" fontId="1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5" fillId="12" borderId="0" applyNumberFormat="0" applyBorder="0" applyAlignment="0" applyProtection="0"/>
    <xf numFmtId="0" fontId="7" fillId="12" borderId="0" applyNumberFormat="0" applyBorder="0" applyAlignment="0" applyProtection="0"/>
    <xf numFmtId="0" fontId="25" fillId="9" borderId="0" applyNumberFormat="0" applyBorder="0" applyAlignment="0" applyProtection="0"/>
    <xf numFmtId="0" fontId="7" fillId="9" borderId="0" applyNumberFormat="0" applyBorder="0" applyAlignment="0" applyProtection="0"/>
    <xf numFmtId="0" fontId="25" fillId="10" borderId="0" applyNumberFormat="0" applyBorder="0" applyAlignment="0" applyProtection="0"/>
    <xf numFmtId="0" fontId="7" fillId="10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26" fillId="0" borderId="3">
      <alignment horizontal="center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49" fontId="6" fillId="0" borderId="3">
      <alignment horizontal="left" vertical="center"/>
      <protection locked="0"/>
    </xf>
    <xf numFmtId="0" fontId="19" fillId="0" borderId="0" applyNumberFormat="0" applyFill="0" applyBorder="0" applyAlignment="0" applyProtection="0"/>
    <xf numFmtId="174" fontId="27" fillId="0" borderId="0"/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>
      <protection locked="0"/>
    </xf>
    <xf numFmtId="0" fontId="8" fillId="7" borderId="1" applyNumberFormat="0" applyAlignment="0" applyProtection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/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0" fontId="6" fillId="0" borderId="0" applyNumberFormat="0" applyFont="0">
      <protection locked="0"/>
    </xf>
    <xf numFmtId="49" fontId="29" fillId="22" borderId="7">
      <alignment horizontal="left" vertical="center"/>
      <protection locked="0"/>
    </xf>
    <xf numFmtId="49" fontId="29" fillId="22" borderId="7">
      <alignment horizontal="left" vertical="center"/>
    </xf>
    <xf numFmtId="4" fontId="29" fillId="22" borderId="7">
      <alignment horizontal="right" vertical="center"/>
      <protection locked="0"/>
    </xf>
    <xf numFmtId="4" fontId="29" fillId="22" borderId="7">
      <alignment horizontal="right" vertical="center"/>
    </xf>
    <xf numFmtId="4" fontId="30" fillId="22" borderId="7">
      <alignment horizontal="right" vertical="center"/>
      <protection locked="0"/>
    </xf>
    <xf numFmtId="49" fontId="31" fillId="22" borderId="3">
      <alignment horizontal="left" vertical="center"/>
      <protection locked="0"/>
    </xf>
    <xf numFmtId="49" fontId="31" fillId="22" borderId="3">
      <alignment horizontal="left" vertical="center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" fontId="31" fillId="22" borderId="3">
      <alignment horizontal="right" vertical="center"/>
      <protection locked="0"/>
    </xf>
    <xf numFmtId="4" fontId="31" fillId="22" borderId="3">
      <alignment horizontal="right" vertical="center"/>
    </xf>
    <xf numFmtId="4" fontId="33" fillId="22" borderId="3">
      <alignment horizontal="righ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  <protection locked="0"/>
    </xf>
    <xf numFmtId="49" fontId="26" fillId="22" borderId="3">
      <alignment horizontal="left" vertical="center"/>
    </xf>
    <xf numFmtId="49" fontId="26" fillId="22" borderId="3">
      <alignment horizontal="left" vertical="center"/>
    </xf>
    <xf numFmtId="49" fontId="30" fillId="22" borderId="3">
      <alignment horizontal="left" vertical="center"/>
      <protection locked="0"/>
    </xf>
    <xf numFmtId="49" fontId="30" fillId="22" borderId="3">
      <alignment horizontal="left" vertical="center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  <protection locked="0"/>
    </xf>
    <xf numFmtId="4" fontId="26" fillId="22" borderId="3">
      <alignment horizontal="right" vertical="center"/>
    </xf>
    <xf numFmtId="4" fontId="26" fillId="22" borderId="3">
      <alignment horizontal="right" vertical="center"/>
    </xf>
    <xf numFmtId="4" fontId="30" fillId="22" borderId="3">
      <alignment horizontal="right" vertical="center"/>
      <protection locked="0"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</xf>
    <xf numFmtId="49" fontId="35" fillId="22" borderId="3">
      <alignment horizontal="left" vertical="center"/>
      <protection locked="0"/>
    </xf>
    <xf numFmtId="49" fontId="35" fillId="22" borderId="3">
      <alignment horizontal="left" vertical="center"/>
    </xf>
    <xf numFmtId="4" fontId="34" fillId="22" borderId="3">
      <alignment horizontal="right" vertical="center"/>
      <protection locked="0"/>
    </xf>
    <xf numFmtId="4" fontId="34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37" fillId="0" borderId="3">
      <alignment horizontal="left" vertical="center"/>
      <protection locked="0"/>
    </xf>
    <xf numFmtId="49" fontId="37" fillId="0" borderId="3">
      <alignment horizontal="left" vertical="center"/>
    </xf>
    <xf numFmtId="49" fontId="38" fillId="0" borderId="3">
      <alignment horizontal="left" vertical="center"/>
      <protection locked="0"/>
    </xf>
    <xf numFmtId="49" fontId="38" fillId="0" borderId="3">
      <alignment horizontal="left" vertical="center"/>
    </xf>
    <xf numFmtId="4" fontId="37" fillId="0" borderId="3">
      <alignment horizontal="right" vertical="center"/>
      <protection locked="0"/>
    </xf>
    <xf numFmtId="4" fontId="37" fillId="0" borderId="3">
      <alignment horizontal="right" vertical="center"/>
    </xf>
    <xf numFmtId="4" fontId="38" fillId="0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</xf>
    <xf numFmtId="49" fontId="37" fillId="0" borderId="3">
      <alignment horizontal="left" vertical="center"/>
      <protection locked="0"/>
    </xf>
    <xf numFmtId="49" fontId="38" fillId="0" borderId="3">
      <alignment horizontal="left" vertical="center"/>
      <protection locked="0"/>
    </xf>
    <xf numFmtId="4" fontId="37" fillId="0" borderId="3">
      <alignment horizontal="right" vertical="center"/>
      <protection locked="0"/>
    </xf>
    <xf numFmtId="0" fontId="20" fillId="0" borderId="8" applyNumberFormat="0" applyFill="0" applyAlignment="0" applyProtection="0"/>
    <xf numFmtId="0" fontId="17" fillId="23" borderId="0" applyNumberFormat="0" applyBorder="0" applyAlignment="0" applyProtection="0"/>
    <xf numFmtId="0" fontId="6" fillId="0" borderId="0"/>
    <xf numFmtId="0" fontId="6" fillId="8" borderId="0" applyNumberFormat="0" applyFill="0">
      <protection locked="0"/>
    </xf>
    <xf numFmtId="0" fontId="71" fillId="24" borderId="9" applyNumberFormat="0" applyFont="0" applyAlignment="0" applyProtection="0"/>
    <xf numFmtId="4" fontId="41" fillId="7" borderId="3">
      <alignment horizontal="right" vertical="center"/>
      <protection locked="0"/>
    </xf>
    <xf numFmtId="4" fontId="41" fillId="25" borderId="3">
      <alignment horizontal="right" vertical="center"/>
      <protection locked="0"/>
    </xf>
    <xf numFmtId="4" fontId="41" fillId="20" borderId="3">
      <alignment horizontal="right" vertical="center"/>
      <protection locked="0"/>
    </xf>
    <xf numFmtId="0" fontId="9" fillId="20" borderId="10" applyNumberFormat="0" applyAlignment="0" applyProtection="0"/>
    <xf numFmtId="49" fontId="26" fillId="0" borderId="3">
      <alignment horizontal="left" vertical="center" wrapText="1"/>
      <protection locked="0"/>
    </xf>
    <xf numFmtId="49" fontId="26" fillId="0" borderId="3">
      <alignment horizontal="left" vertical="center" wrapText="1"/>
      <protection locked="0"/>
    </xf>
    <xf numFmtId="0" fontId="16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7" fillId="16" borderId="0" applyNumberFormat="0" applyBorder="0" applyAlignment="0" applyProtection="0"/>
    <xf numFmtId="0" fontId="25" fillId="17" borderId="0" applyNumberFormat="0" applyBorder="0" applyAlignment="0" applyProtection="0"/>
    <xf numFmtId="0" fontId="7" fillId="17" borderId="0" applyNumberFormat="0" applyBorder="0" applyAlignment="0" applyProtection="0"/>
    <xf numFmtId="0" fontId="25" fillId="18" borderId="0" applyNumberFormat="0" applyBorder="0" applyAlignment="0" applyProtection="0"/>
    <xf numFmtId="0" fontId="7" fillId="18" borderId="0" applyNumberFormat="0" applyBorder="0" applyAlignment="0" applyProtection="0"/>
    <xf numFmtId="0" fontId="25" fillId="13" borderId="0" applyNumberFormat="0" applyBorder="0" applyAlignment="0" applyProtection="0"/>
    <xf numFmtId="0" fontId="7" fillId="13" borderId="0" applyNumberFormat="0" applyBorder="0" applyAlignment="0" applyProtection="0"/>
    <xf numFmtId="0" fontId="25" fillId="14" borderId="0" applyNumberFormat="0" applyBorder="0" applyAlignment="0" applyProtection="0"/>
    <xf numFmtId="0" fontId="7" fillId="14" borderId="0" applyNumberFormat="0" applyBorder="0" applyAlignment="0" applyProtection="0"/>
    <xf numFmtId="0" fontId="25" fillId="19" borderId="0" applyNumberFormat="0" applyBorder="0" applyAlignment="0" applyProtection="0"/>
    <xf numFmtId="0" fontId="7" fillId="19" borderId="0" applyNumberFormat="0" applyBorder="0" applyAlignment="0" applyProtection="0"/>
    <xf numFmtId="0" fontId="42" fillId="7" borderId="1" applyNumberFormat="0" applyAlignment="0" applyProtection="0"/>
    <xf numFmtId="0" fontId="8" fillId="7" borderId="1" applyNumberFormat="0" applyAlignment="0" applyProtection="0"/>
    <xf numFmtId="0" fontId="43" fillId="20" borderId="10" applyNumberFormat="0" applyAlignment="0" applyProtection="0"/>
    <xf numFmtId="0" fontId="9" fillId="20" borderId="10" applyNumberFormat="0" applyAlignment="0" applyProtection="0"/>
    <xf numFmtId="0" fontId="44" fillId="20" borderId="1" applyNumberFormat="0" applyAlignment="0" applyProtection="0"/>
    <xf numFmtId="0" fontId="10" fillId="20" borderId="1" applyNumberFormat="0" applyAlignment="0" applyProtection="0"/>
    <xf numFmtId="165" fontId="6" fillId="0" borderId="0" applyFont="0" applyFill="0" applyBorder="0" applyAlignment="0" applyProtection="0"/>
    <xf numFmtId="0" fontId="45" fillId="0" borderId="4" applyNumberFormat="0" applyFill="0" applyAlignment="0" applyProtection="0"/>
    <xf numFmtId="0" fontId="11" fillId="0" borderId="4" applyNumberFormat="0" applyFill="0" applyAlignment="0" applyProtection="0"/>
    <xf numFmtId="0" fontId="46" fillId="0" borderId="5" applyNumberFormat="0" applyFill="0" applyAlignment="0" applyProtection="0"/>
    <xf numFmtId="0" fontId="12" fillId="0" borderId="5" applyNumberFormat="0" applyFill="0" applyAlignment="0" applyProtection="0"/>
    <xf numFmtId="0" fontId="47" fillId="0" borderId="6" applyNumberFormat="0" applyFill="0" applyAlignment="0" applyProtection="0"/>
    <xf numFmtId="0" fontId="13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8" fillId="0" borderId="11" applyNumberFormat="0" applyFill="0" applyAlignment="0" applyProtection="0"/>
    <xf numFmtId="0" fontId="14" fillId="0" borderId="11" applyNumberFormat="0" applyFill="0" applyAlignment="0" applyProtection="0"/>
    <xf numFmtId="0" fontId="49" fillId="21" borderId="2" applyNumberFormat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0" fillId="23" borderId="0" applyNumberFormat="0" applyBorder="0" applyAlignment="0" applyProtection="0"/>
    <xf numFmtId="0" fontId="17" fillId="23" borderId="0" applyNumberFormat="0" applyBorder="0" applyAlignment="0" applyProtection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62" fillId="0" borderId="0"/>
    <xf numFmtId="0" fontId="6" fillId="0" borderId="0"/>
    <xf numFmtId="0" fontId="71" fillId="0" borderId="0"/>
    <xf numFmtId="0" fontId="6" fillId="0" borderId="0"/>
    <xf numFmtId="0" fontId="6" fillId="0" borderId="0" applyNumberFormat="0" applyFont="0" applyFill="0" applyBorder="0" applyProtection="0"/>
    <xf numFmtId="0" fontId="6" fillId="0" borderId="0" applyNumberFormat="0" applyFont="0" applyFill="0" applyBorder="0" applyProtection="0"/>
    <xf numFmtId="0" fontId="71" fillId="0" borderId="0"/>
    <xf numFmtId="0" fontId="6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6" fillId="0" borderId="0"/>
    <xf numFmtId="0" fontId="51" fillId="3" borderId="0" applyNumberFormat="0" applyBorder="0" applyAlignment="0" applyProtection="0"/>
    <xf numFmtId="0" fontId="1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3" fillId="24" borderId="9" applyNumberFormat="0" applyFont="0" applyAlignment="0" applyProtection="0"/>
    <xf numFmtId="0" fontId="6" fillId="24" borderId="9" applyNumberFormat="0" applyFont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8" applyNumberFormat="0" applyFill="0" applyAlignment="0" applyProtection="0"/>
    <xf numFmtId="0" fontId="20" fillId="0" borderId="8" applyNumberFormat="0" applyFill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4" fontId="56" fillId="0" borderId="0" applyFont="0" applyFill="0" applyBorder="0" applyAlignment="0" applyProtection="0"/>
    <xf numFmtId="166" fontId="5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71" fillId="0" borderId="0" applyFont="0" applyFill="0" applyBorder="0" applyAlignment="0" applyProtection="0"/>
    <xf numFmtId="175" fontId="71" fillId="0" borderId="0" applyFont="0" applyFill="0" applyBorder="0" applyAlignment="0" applyProtection="0"/>
    <xf numFmtId="170" fontId="7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71" fillId="0" borderId="0" applyFont="0" applyFill="0" applyBorder="0" applyAlignment="0" applyProtection="0"/>
    <xf numFmtId="171" fontId="71" fillId="0" borderId="0" applyFont="0" applyFill="0" applyBorder="0" applyAlignment="0" applyProtection="0"/>
    <xf numFmtId="0" fontId="57" fillId="4" borderId="0" applyNumberFormat="0" applyBorder="0" applyAlignment="0" applyProtection="0"/>
    <xf numFmtId="0" fontId="22" fillId="4" borderId="0" applyNumberFormat="0" applyBorder="0" applyAlignment="0" applyProtection="0"/>
    <xf numFmtId="176" fontId="58" fillId="22" borderId="12" applyFill="0" applyBorder="0">
      <alignment horizontal="center" vertical="center" wrapText="1"/>
      <protection locked="0"/>
    </xf>
    <xf numFmtId="174" fontId="59" fillId="0" borderId="0">
      <alignment wrapText="1"/>
    </xf>
    <xf numFmtId="174" fontId="27" fillId="0" borderId="0">
      <alignment wrapText="1"/>
    </xf>
  </cellStyleXfs>
  <cellXfs count="350">
    <xf numFmtId="0" fontId="0" fillId="0" borderId="0" xfId="0"/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quotePrefix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center" vertical="center"/>
    </xf>
    <xf numFmtId="173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3" fillId="0" borderId="3" xfId="243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3" xfId="243" applyFont="1" applyBorder="1" applyAlignment="1">
      <alignment horizontal="center" vertical="center"/>
    </xf>
    <xf numFmtId="17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173" fontId="2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3" xfId="180" applyFont="1" applyFill="1" applyBorder="1" applyAlignment="1">
      <alignment vertical="center" wrapText="1"/>
      <protection locked="0"/>
    </xf>
    <xf numFmtId="0" fontId="2" fillId="0" borderId="3" xfId="180" applyFont="1" applyFill="1" applyBorder="1" applyAlignment="1">
      <alignment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64" fontId="3" fillId="23" borderId="3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49" fontId="3" fillId="0" borderId="3" xfId="0" applyNumberFormat="1" applyFont="1" applyBorder="1" applyAlignment="1">
      <alignment horizontal="center" vertical="center"/>
    </xf>
    <xf numFmtId="0" fontId="2" fillId="0" borderId="3" xfId="243" applyFont="1" applyBorder="1" applyAlignment="1">
      <alignment horizontal="center" vertical="center"/>
    </xf>
    <xf numFmtId="173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25" borderId="3" xfId="0" applyNumberFormat="1" applyFont="1" applyFill="1" applyBorder="1" applyAlignment="1">
      <alignment horizontal="center" vertical="center" wrapText="1"/>
    </xf>
    <xf numFmtId="164" fontId="3" fillId="25" borderId="3" xfId="0" applyNumberFormat="1" applyFont="1" applyFill="1" applyBorder="1" applyAlignment="1">
      <alignment horizontal="center" vertical="center" wrapText="1"/>
    </xf>
    <xf numFmtId="164" fontId="2" fillId="23" borderId="3" xfId="0" applyNumberFormat="1" applyFont="1" applyFill="1" applyBorder="1" applyAlignment="1">
      <alignment horizontal="center" vertical="center" wrapText="1"/>
    </xf>
    <xf numFmtId="164" fontId="3" fillId="26" borderId="3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right" vertical="center"/>
    </xf>
    <xf numFmtId="0" fontId="63" fillId="0" borderId="0" xfId="0" applyFont="1" applyAlignment="1">
      <alignment horizontal="center" vertical="center"/>
    </xf>
    <xf numFmtId="0" fontId="63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3" xfId="180" applyFont="1" applyFill="1" applyBorder="1" applyAlignment="1">
      <alignment horizontal="center" vertical="center" wrapText="1"/>
      <protection locked="0"/>
    </xf>
    <xf numFmtId="0" fontId="2" fillId="26" borderId="3" xfId="0" applyFont="1" applyFill="1" applyBorder="1" applyAlignment="1">
      <alignment horizontal="center" vertical="center"/>
    </xf>
    <xf numFmtId="164" fontId="2" fillId="26" borderId="3" xfId="0" applyNumberFormat="1" applyFont="1" applyFill="1" applyBorder="1" applyAlignment="1">
      <alignment horizontal="center" vertical="center" wrapText="1"/>
    </xf>
    <xf numFmtId="0" fontId="2" fillId="26" borderId="3" xfId="243" applyFont="1" applyFill="1" applyBorder="1" applyAlignment="1">
      <alignment horizontal="left" vertical="center" wrapText="1"/>
    </xf>
    <xf numFmtId="0" fontId="3" fillId="26" borderId="3" xfId="0" applyFont="1" applyFill="1" applyBorder="1" applyAlignment="1">
      <alignment horizontal="left" vertical="center" wrapText="1"/>
    </xf>
    <xf numFmtId="0" fontId="3" fillId="26" borderId="3" xfId="243" applyFont="1" applyFill="1" applyBorder="1" applyAlignment="1">
      <alignment horizontal="left" vertical="center" wrapText="1"/>
    </xf>
    <xf numFmtId="0" fontId="3" fillId="0" borderId="0" xfId="243" applyFont="1" applyAlignment="1">
      <alignment horizontal="center" vertical="center"/>
    </xf>
    <xf numFmtId="0" fontId="3" fillId="0" borderId="0" xfId="243" applyFont="1" applyAlignment="1">
      <alignment horizontal="left" vertical="center" wrapText="1"/>
    </xf>
    <xf numFmtId="173" fontId="3" fillId="0" borderId="0" xfId="243" applyNumberFormat="1" applyFont="1" applyAlignment="1">
      <alignment horizontal="center" vertical="center" wrapText="1"/>
    </xf>
    <xf numFmtId="173" fontId="3" fillId="0" borderId="0" xfId="243" applyNumberFormat="1" applyFont="1" applyAlignment="1">
      <alignment horizontal="right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77" fontId="3" fillId="26" borderId="3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2" fillId="0" borderId="3" xfId="0" quotePrefix="1" applyFont="1" applyBorder="1" applyAlignment="1">
      <alignment horizontal="center" vertical="center" wrapText="1"/>
    </xf>
    <xf numFmtId="177" fontId="2" fillId="26" borderId="3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0" fontId="3" fillId="0" borderId="3" xfId="0" quotePrefix="1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2" fillId="0" borderId="14" xfId="0" quotePrefix="1" applyFont="1" applyBorder="1" applyAlignment="1">
      <alignment horizontal="center" vertical="center"/>
    </xf>
    <xf numFmtId="0" fontId="3" fillId="26" borderId="3" xfId="0" quotePrefix="1" applyFont="1" applyFill="1" applyBorder="1" applyAlignment="1">
      <alignment horizontal="center" vertical="center"/>
    </xf>
    <xf numFmtId="0" fontId="3" fillId="26" borderId="15" xfId="0" quotePrefix="1" applyFont="1" applyFill="1" applyBorder="1" applyAlignment="1">
      <alignment horizontal="center" vertical="center"/>
    </xf>
    <xf numFmtId="0" fontId="3" fillId="26" borderId="3" xfId="243" applyFont="1" applyFill="1" applyBorder="1" applyAlignment="1">
      <alignment horizontal="center" vertical="center" wrapText="1"/>
    </xf>
    <xf numFmtId="0" fontId="2" fillId="0" borderId="15" xfId="243" applyFont="1" applyBorder="1" applyAlignment="1">
      <alignment horizontal="left" vertical="center" wrapText="1"/>
    </xf>
    <xf numFmtId="172" fontId="3" fillId="0" borderId="3" xfId="0" applyNumberFormat="1" applyFont="1" applyBorder="1" applyAlignment="1">
      <alignment horizontal="center" vertical="center" wrapText="1"/>
    </xf>
    <xf numFmtId="172" fontId="3" fillId="0" borderId="3" xfId="0" applyNumberFormat="1" applyFont="1" applyBorder="1" applyAlignment="1">
      <alignment horizontal="right" vertical="center" wrapText="1"/>
    </xf>
    <xf numFmtId="0" fontId="2" fillId="0" borderId="0" xfId="0" quotePrefix="1" applyFont="1" applyAlignment="1">
      <alignment horizontal="center" vertical="center"/>
    </xf>
    <xf numFmtId="172" fontId="2" fillId="0" borderId="0" xfId="0" applyNumberFormat="1" applyFont="1" applyAlignment="1">
      <alignment horizontal="center" vertical="center" wrapText="1"/>
    </xf>
    <xf numFmtId="172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16" xfId="0" applyFont="1" applyBorder="1" applyAlignment="1">
      <alignment vertical="center"/>
    </xf>
    <xf numFmtId="0" fontId="61" fillId="0" borderId="0" xfId="0" applyFont="1" applyAlignment="1">
      <alignment horizontal="right" vertical="center"/>
    </xf>
    <xf numFmtId="3" fontId="3" fillId="0" borderId="3" xfId="0" applyNumberFormat="1" applyFont="1" applyBorder="1" applyAlignment="1">
      <alignment horizontal="center" vertical="center" wrapText="1"/>
    </xf>
    <xf numFmtId="177" fontId="3" fillId="23" borderId="3" xfId="0" applyNumberFormat="1" applyFont="1" applyFill="1" applyBorder="1" applyAlignment="1">
      <alignment horizontal="center" vertical="center" wrapText="1"/>
    </xf>
    <xf numFmtId="3" fontId="2" fillId="25" borderId="3" xfId="0" applyNumberFormat="1" applyFont="1" applyFill="1" applyBorder="1" applyAlignment="1">
      <alignment horizontal="center" vertical="center" wrapText="1"/>
    </xf>
    <xf numFmtId="177" fontId="2" fillId="26" borderId="3" xfId="0" applyNumberFormat="1" applyFont="1" applyFill="1" applyBorder="1" applyAlignment="1">
      <alignment horizontal="center" wrapText="1"/>
    </xf>
    <xf numFmtId="177" fontId="3" fillId="26" borderId="3" xfId="0" applyNumberFormat="1" applyFont="1" applyFill="1" applyBorder="1" applyAlignment="1">
      <alignment horizontal="center" wrapText="1"/>
    </xf>
    <xf numFmtId="172" fontId="2" fillId="0" borderId="3" xfId="0" applyNumberFormat="1" applyFont="1" applyBorder="1" applyAlignment="1">
      <alignment horizontal="center" vertical="center" wrapText="1"/>
    </xf>
    <xf numFmtId="178" fontId="3" fillId="0" borderId="3" xfId="226" applyNumberFormat="1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hidden="1"/>
    </xf>
    <xf numFmtId="0" fontId="63" fillId="0" borderId="0" xfId="0" applyFont="1" applyAlignment="1">
      <alignment vertical="center" wrapText="1"/>
    </xf>
    <xf numFmtId="177" fontId="3" fillId="0" borderId="3" xfId="0" applyNumberFormat="1" applyFont="1" applyBorder="1" applyAlignment="1">
      <alignment horizontal="center" wrapText="1"/>
    </xf>
    <xf numFmtId="0" fontId="63" fillId="0" borderId="1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top"/>
    </xf>
    <xf numFmtId="173" fontId="4" fillId="0" borderId="0" xfId="0" applyNumberFormat="1" applyFont="1"/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vertical="top"/>
    </xf>
    <xf numFmtId="0" fontId="3" fillId="26" borderId="0" xfId="0" applyFont="1" applyFill="1" applyAlignment="1">
      <alignment wrapText="1"/>
    </xf>
    <xf numFmtId="0" fontId="2" fillId="0" borderId="17" xfId="0" applyFont="1" applyBorder="1" applyAlignment="1">
      <alignment vertical="center" wrapText="1"/>
    </xf>
    <xf numFmtId="173" fontId="3" fillId="0" borderId="0" xfId="0" applyNumberFormat="1" applyFont="1" applyAlignment="1">
      <alignment wrapText="1"/>
    </xf>
    <xf numFmtId="0" fontId="2" fillId="0" borderId="3" xfId="0" applyFont="1" applyBorder="1" applyAlignment="1">
      <alignment horizontal="left" vertical="center" wrapText="1" shrinkToFit="1"/>
    </xf>
    <xf numFmtId="164" fontId="2" fillId="0" borderId="3" xfId="0" applyNumberFormat="1" applyFont="1" applyBorder="1" applyAlignment="1">
      <alignment horizontal="center" wrapText="1"/>
    </xf>
    <xf numFmtId="0" fontId="63" fillId="0" borderId="0" xfId="0" quotePrefix="1" applyFont="1" applyAlignment="1">
      <alignment horizontal="left" vertical="center"/>
    </xf>
    <xf numFmtId="0" fontId="64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63" fillId="0" borderId="0" xfId="0" applyFont="1" applyAlignment="1">
      <alignment horizontal="center" vertical="center" wrapText="1"/>
    </xf>
    <xf numFmtId="3" fontId="3" fillId="0" borderId="3" xfId="0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49" fontId="2" fillId="0" borderId="14" xfId="0" quotePrefix="1" applyNumberFormat="1" applyFont="1" applyBorder="1" applyAlignment="1">
      <alignment horizontal="center" vertical="center"/>
    </xf>
    <xf numFmtId="49" fontId="3" fillId="0" borderId="3" xfId="0" quotePrefix="1" applyNumberFormat="1" applyFont="1" applyBorder="1" applyAlignment="1">
      <alignment horizontal="center" vertical="center"/>
    </xf>
    <xf numFmtId="49" fontId="2" fillId="0" borderId="3" xfId="0" quotePrefix="1" applyNumberFormat="1" applyFont="1" applyBorder="1" applyAlignment="1">
      <alignment horizontal="center" vertical="center"/>
    </xf>
    <xf numFmtId="0" fontId="2" fillId="0" borderId="14" xfId="0" quotePrefix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173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3" fillId="0" borderId="3" xfId="0" applyFont="1" applyBorder="1" applyAlignment="1">
      <alignment vertical="center" wrapText="1"/>
    </xf>
    <xf numFmtId="0" fontId="3" fillId="26" borderId="3" xfId="0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26" borderId="3" xfId="0" applyFont="1" applyFill="1" applyBorder="1" applyAlignment="1" applyProtection="1">
      <alignment horizontal="left" vertical="center" wrapText="1"/>
      <protection locked="0"/>
    </xf>
    <xf numFmtId="0" fontId="3" fillId="26" borderId="3" xfId="0" applyFont="1" applyFill="1" applyBorder="1" applyAlignment="1" applyProtection="1">
      <alignment horizontal="left" vertical="center" wrapText="1"/>
      <protection locked="0"/>
    </xf>
    <xf numFmtId="0" fontId="2" fillId="26" borderId="3" xfId="0" quotePrefix="1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left" vertical="center" wrapText="1"/>
    </xf>
    <xf numFmtId="0" fontId="0" fillId="0" borderId="18" xfId="0" applyBorder="1"/>
    <xf numFmtId="0" fontId="2" fillId="0" borderId="16" xfId="235" applyFont="1" applyBorder="1" applyAlignment="1">
      <alignment horizontal="center" vertical="center" wrapText="1"/>
    </xf>
    <xf numFmtId="0" fontId="2" fillId="0" borderId="19" xfId="235" applyFont="1" applyBorder="1" applyAlignment="1">
      <alignment horizontal="left" vertical="center" wrapText="1"/>
    </xf>
    <xf numFmtId="0" fontId="66" fillId="0" borderId="0" xfId="0" applyFont="1"/>
    <xf numFmtId="3" fontId="3" fillId="25" borderId="3" xfId="0" applyNumberFormat="1" applyFont="1" applyFill="1" applyBorder="1" applyAlignment="1">
      <alignment horizontal="center" vertical="center" wrapText="1"/>
    </xf>
    <xf numFmtId="3" fontId="4" fillId="26" borderId="3" xfId="0" applyNumberFormat="1" applyFont="1" applyFill="1" applyBorder="1" applyAlignment="1">
      <alignment horizontal="center" vertical="center" wrapText="1"/>
    </xf>
    <xf numFmtId="180" fontId="3" fillId="25" borderId="3" xfId="0" applyNumberFormat="1" applyFont="1" applyFill="1" applyBorder="1" applyAlignment="1">
      <alignment horizontal="right" vertical="center" wrapText="1"/>
    </xf>
    <xf numFmtId="180" fontId="3" fillId="0" borderId="3" xfId="0" applyNumberFormat="1" applyFont="1" applyBorder="1" applyAlignment="1">
      <alignment horizontal="right" vertical="center" wrapText="1"/>
    </xf>
    <xf numFmtId="180" fontId="3" fillId="0" borderId="3" xfId="0" applyNumberFormat="1" applyFont="1" applyBorder="1" applyAlignment="1">
      <alignment horizontal="center" vertical="center" wrapText="1"/>
    </xf>
    <xf numFmtId="180" fontId="3" fillId="26" borderId="3" xfId="0" applyNumberFormat="1" applyFont="1" applyFill="1" applyBorder="1" applyAlignment="1">
      <alignment horizontal="right" vertical="center" wrapText="1"/>
    </xf>
    <xf numFmtId="180" fontId="3" fillId="26" borderId="3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right" vertical="center" wrapText="1"/>
    </xf>
    <xf numFmtId="179" fontId="3" fillId="26" borderId="3" xfId="0" applyNumberFormat="1" applyFont="1" applyFill="1" applyBorder="1" applyAlignment="1">
      <alignment horizontal="right" vertical="center" wrapText="1"/>
    </xf>
    <xf numFmtId="179" fontId="3" fillId="26" borderId="3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63" fillId="0" borderId="1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0" xfId="235" applyFont="1" applyBorder="1" applyAlignment="1">
      <alignment horizontal="center" vertical="center" wrapText="1"/>
    </xf>
    <xf numFmtId="0" fontId="2" fillId="0" borderId="21" xfId="235" applyFont="1" applyBorder="1" applyAlignment="1">
      <alignment horizontal="center" vertical="center" wrapText="1"/>
    </xf>
    <xf numFmtId="0" fontId="3" fillId="26" borderId="0" xfId="0" applyFont="1" applyFill="1" applyAlignment="1">
      <alignment horizontal="center"/>
    </xf>
    <xf numFmtId="0" fontId="2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0" xfId="243" applyFont="1" applyAlignment="1">
      <alignment horizontal="center" vertical="center"/>
    </xf>
    <xf numFmtId="0" fontId="3" fillId="0" borderId="3" xfId="24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16" xfId="0" applyFont="1" applyBorder="1" applyAlignment="1">
      <alignment horizontal="center" vertical="center"/>
    </xf>
    <xf numFmtId="0" fontId="2" fillId="0" borderId="13" xfId="243" applyFont="1" applyBorder="1" applyAlignment="1">
      <alignment horizontal="left" vertical="center" wrapText="1"/>
    </xf>
    <xf numFmtId="0" fontId="2" fillId="0" borderId="3" xfId="243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3" fontId="3" fillId="0" borderId="0" xfId="0" applyNumberFormat="1" applyFont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243" applyFont="1" applyAlignment="1">
      <alignment horizontal="center" vertical="center" wrapText="1"/>
    </xf>
    <xf numFmtId="177" fontId="2" fillId="23" borderId="3" xfId="0" applyNumberFormat="1" applyFont="1" applyFill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3" fillId="0" borderId="3" xfId="0" applyNumberFormat="1" applyFont="1" applyBorder="1" applyAlignment="1">
      <alignment horizontal="left" vertical="top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73" fillId="0" borderId="0" xfId="0" applyFont="1"/>
    <xf numFmtId="172" fontId="2" fillId="0" borderId="0" xfId="0" applyNumberFormat="1" applyFont="1" applyAlignment="1">
      <alignment horizontal="right" vertical="center"/>
    </xf>
    <xf numFmtId="164" fontId="0" fillId="0" borderId="0" xfId="0" applyNumberFormat="1"/>
    <xf numFmtId="0" fontId="7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3" fontId="2" fillId="0" borderId="0" xfId="0" applyNumberFormat="1" applyFont="1" applyAlignment="1">
      <alignment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quotePrefix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Alignment="1">
      <alignment vertical="center"/>
    </xf>
    <xf numFmtId="164" fontId="2" fillId="27" borderId="3" xfId="0" applyNumberFormat="1" applyFont="1" applyFill="1" applyBorder="1" applyAlignment="1">
      <alignment horizontal="center" vertical="center" wrapText="1"/>
    </xf>
    <xf numFmtId="164" fontId="3" fillId="27" borderId="3" xfId="0" applyNumberFormat="1" applyFont="1" applyFill="1" applyBorder="1" applyAlignment="1">
      <alignment horizontal="center" vertical="center" wrapText="1"/>
    </xf>
    <xf numFmtId="164" fontId="3" fillId="28" borderId="3" xfId="0" applyNumberFormat="1" applyFont="1" applyFill="1" applyBorder="1" applyAlignment="1">
      <alignment horizontal="center" vertical="center" wrapText="1"/>
    </xf>
    <xf numFmtId="164" fontId="2" fillId="28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0" fontId="77" fillId="0" borderId="28" xfId="0" applyFont="1" applyFill="1" applyBorder="1" applyAlignment="1">
      <alignment vertical="center" wrapText="1"/>
    </xf>
    <xf numFmtId="164" fontId="78" fillId="27" borderId="3" xfId="0" applyNumberFormat="1" applyFont="1" applyFill="1" applyBorder="1" applyAlignment="1">
      <alignment horizontal="center" vertical="center" wrapText="1"/>
    </xf>
    <xf numFmtId="164" fontId="78" fillId="0" borderId="3" xfId="0" applyNumberFormat="1" applyFont="1" applyBorder="1" applyAlignment="1">
      <alignment horizontal="center" vertical="center" wrapText="1"/>
    </xf>
    <xf numFmtId="0" fontId="68" fillId="0" borderId="0" xfId="0" applyFont="1" applyAlignment="1">
      <alignment horizontal="left" vertical="center" wrapText="1"/>
    </xf>
    <xf numFmtId="0" fontId="63" fillId="0" borderId="0" xfId="0" applyFont="1" applyAlignment="1">
      <alignment horizontal="left" vertical="center" wrapText="1"/>
    </xf>
    <xf numFmtId="0" fontId="63" fillId="0" borderId="17" xfId="0" applyFont="1" applyBorder="1" applyAlignment="1">
      <alignment horizontal="left" vertical="center" wrapText="1"/>
    </xf>
    <xf numFmtId="0" fontId="63" fillId="0" borderId="17" xfId="0" applyFont="1" applyBorder="1" applyAlignment="1">
      <alignment horizontal="left" vertical="center"/>
    </xf>
    <xf numFmtId="0" fontId="67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 wrapText="1"/>
    </xf>
    <xf numFmtId="0" fontId="67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63" fillId="0" borderId="16" xfId="0" applyFont="1" applyBorder="1" applyAlignment="1">
      <alignment horizontal="left" vertical="center" wrapText="1"/>
    </xf>
    <xf numFmtId="0" fontId="63" fillId="0" borderId="0" xfId="0" applyFont="1" applyAlignment="1">
      <alignment horizontal="left" vertical="center"/>
    </xf>
    <xf numFmtId="0" fontId="63" fillId="0" borderId="13" xfId="0" applyFont="1" applyBorder="1" applyAlignment="1">
      <alignment horizontal="center" vertical="center" wrapText="1"/>
    </xf>
    <xf numFmtId="0" fontId="63" fillId="0" borderId="20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 wrapText="1"/>
    </xf>
    <xf numFmtId="0" fontId="63" fillId="0" borderId="15" xfId="0" applyFont="1" applyBorder="1" applyAlignment="1">
      <alignment horizontal="left" vertical="center" wrapText="1"/>
    </xf>
    <xf numFmtId="0" fontId="63" fillId="0" borderId="14" xfId="0" applyFont="1" applyBorder="1" applyAlignment="1">
      <alignment horizontal="left" vertical="center" wrapText="1"/>
    </xf>
    <xf numFmtId="0" fontId="63" fillId="0" borderId="15" xfId="0" applyFont="1" applyBorder="1" applyAlignment="1">
      <alignment horizontal="center" vertical="center" wrapText="1"/>
    </xf>
    <xf numFmtId="0" fontId="6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173" fontId="3" fillId="0" borderId="0" xfId="0" applyNumberFormat="1" applyFont="1" applyAlignment="1">
      <alignment horizontal="center" wrapText="1"/>
    </xf>
    <xf numFmtId="173" fontId="3" fillId="0" borderId="0" xfId="0" quotePrefix="1" applyNumberFormat="1" applyFont="1" applyAlignment="1">
      <alignment horizontal="center" wrapText="1"/>
    </xf>
    <xf numFmtId="0" fontId="2" fillId="0" borderId="13" xfId="235" applyFont="1" applyBorder="1" applyAlignment="1">
      <alignment horizontal="center" vertical="center" wrapText="1"/>
    </xf>
    <xf numFmtId="0" fontId="2" fillId="0" borderId="20" xfId="235" applyFont="1" applyBorder="1" applyAlignment="1">
      <alignment horizontal="center" vertical="center" wrapText="1"/>
    </xf>
    <xf numFmtId="0" fontId="2" fillId="0" borderId="21" xfId="23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243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 shrinkToFit="1"/>
    </xf>
    <xf numFmtId="0" fontId="3" fillId="0" borderId="14" xfId="0" applyFont="1" applyBorder="1" applyAlignment="1">
      <alignment horizontal="center" vertical="center" wrapText="1" shrinkToFit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6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left" vertical="center" wrapText="1"/>
    </xf>
    <xf numFmtId="14" fontId="3" fillId="0" borderId="15" xfId="0" applyNumberFormat="1" applyFont="1" applyBorder="1" applyAlignment="1">
      <alignment horizontal="center" vertical="center" wrapText="1"/>
    </xf>
    <xf numFmtId="14" fontId="3" fillId="0" borderId="14" xfId="0" applyNumberFormat="1" applyFont="1" applyBorder="1" applyAlignment="1">
      <alignment horizontal="center" vertical="center" wrapText="1"/>
    </xf>
    <xf numFmtId="14" fontId="63" fillId="0" borderId="3" xfId="0" applyNumberFormat="1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0" fontId="3" fillId="26" borderId="0" xfId="0" applyFont="1" applyFill="1" applyAlignment="1">
      <alignment horizontal="center"/>
    </xf>
    <xf numFmtId="0" fontId="3" fillId="0" borderId="3" xfId="0" quotePrefix="1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20" xfId="0" quotePrefix="1" applyFont="1" applyBorder="1" applyAlignment="1">
      <alignment horizontal="left" vertical="center"/>
    </xf>
    <xf numFmtId="0" fontId="2" fillId="0" borderId="21" xfId="0" quotePrefix="1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70" fillId="26" borderId="13" xfId="0" applyFont="1" applyFill="1" applyBorder="1" applyAlignment="1">
      <alignment horizontal="left" vertical="center"/>
    </xf>
    <xf numFmtId="0" fontId="2" fillId="26" borderId="20" xfId="0" applyFont="1" applyFill="1" applyBorder="1" applyAlignment="1">
      <alignment horizontal="left" vertical="center"/>
    </xf>
    <xf numFmtId="0" fontId="2" fillId="26" borderId="2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243" applyFont="1" applyAlignment="1">
      <alignment horizontal="center" vertical="center"/>
    </xf>
    <xf numFmtId="0" fontId="3" fillId="0" borderId="3" xfId="24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2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3" xfId="243" applyFont="1" applyBorder="1" applyAlignment="1">
      <alignment horizontal="left" vertical="center" wrapText="1"/>
    </xf>
    <xf numFmtId="0" fontId="3" fillId="0" borderId="20" xfId="243" applyFont="1" applyBorder="1" applyAlignment="1">
      <alignment horizontal="left" vertical="center" wrapText="1"/>
    </xf>
    <xf numFmtId="0" fontId="3" fillId="0" borderId="21" xfId="243" applyFont="1" applyBorder="1" applyAlignment="1">
      <alignment horizontal="left" vertical="center" wrapText="1"/>
    </xf>
    <xf numFmtId="0" fontId="2" fillId="0" borderId="13" xfId="243" applyFont="1" applyBorder="1" applyAlignment="1">
      <alignment horizontal="left" vertical="center" wrapText="1"/>
    </xf>
    <xf numFmtId="0" fontId="2" fillId="0" borderId="20" xfId="243" applyFont="1" applyBorder="1" applyAlignment="1">
      <alignment horizontal="left" vertical="center" wrapText="1"/>
    </xf>
    <xf numFmtId="0" fontId="2" fillId="0" borderId="21" xfId="243" applyFont="1" applyBorder="1" applyAlignment="1">
      <alignment horizontal="left" vertical="center" wrapText="1"/>
    </xf>
    <xf numFmtId="0" fontId="2" fillId="0" borderId="3" xfId="243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3" xfId="243" applyFont="1" applyBorder="1" applyAlignment="1">
      <alignment horizontal="center" vertical="center"/>
    </xf>
    <xf numFmtId="0" fontId="3" fillId="0" borderId="20" xfId="243" applyFont="1" applyBorder="1" applyAlignment="1">
      <alignment horizontal="center" vertical="center"/>
    </xf>
    <xf numFmtId="0" fontId="3" fillId="0" borderId="21" xfId="243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3" xfId="243" applyFont="1" applyBorder="1" applyAlignment="1">
      <alignment horizontal="left" wrapText="1"/>
    </xf>
    <xf numFmtId="0" fontId="2" fillId="0" borderId="20" xfId="243" applyFont="1" applyBorder="1" applyAlignment="1">
      <alignment horizontal="left" wrapText="1"/>
    </xf>
    <xf numFmtId="0" fontId="2" fillId="0" borderId="21" xfId="243" applyFont="1" applyBorder="1" applyAlignment="1">
      <alignment horizontal="left" wrapText="1"/>
    </xf>
    <xf numFmtId="0" fontId="3" fillId="0" borderId="13" xfId="243" applyFont="1" applyBorder="1" applyAlignment="1">
      <alignment horizontal="left" vertical="top" wrapText="1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173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5" xfId="243" applyFont="1" applyBorder="1" applyAlignment="1">
      <alignment horizontal="center" vertical="center" wrapText="1"/>
    </xf>
    <xf numFmtId="0" fontId="3" fillId="0" borderId="14" xfId="243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173" fontId="3" fillId="0" borderId="0" xfId="0" applyNumberFormat="1" applyFont="1" applyAlignment="1">
      <alignment horizontal="center" vertical="center" wrapText="1"/>
    </xf>
    <xf numFmtId="173" fontId="3" fillId="0" borderId="0" xfId="0" quotePrefix="1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3" fillId="0" borderId="0" xfId="0" applyFont="1" applyAlignment="1">
      <alignment horizontal="center"/>
    </xf>
    <xf numFmtId="0" fontId="3" fillId="26" borderId="15" xfId="0" applyFont="1" applyFill="1" applyBorder="1" applyAlignment="1">
      <alignment horizontal="center" vertical="center" wrapText="1"/>
    </xf>
    <xf numFmtId="0" fontId="3" fillId="26" borderId="14" xfId="0" applyFont="1" applyFill="1" applyBorder="1" applyAlignment="1">
      <alignment horizontal="center" vertical="center" wrapText="1"/>
    </xf>
    <xf numFmtId="0" fontId="61" fillId="0" borderId="0" xfId="0" applyFont="1" applyAlignment="1">
      <alignment horizontal="center"/>
    </xf>
    <xf numFmtId="0" fontId="3" fillId="26" borderId="13" xfId="0" applyFont="1" applyFill="1" applyBorder="1" applyAlignment="1">
      <alignment horizontal="center" vertical="center" wrapText="1"/>
    </xf>
    <xf numFmtId="0" fontId="3" fillId="26" borderId="21" xfId="0" applyFont="1" applyFill="1" applyBorder="1" applyAlignment="1">
      <alignment horizontal="center" vertical="center" wrapText="1"/>
    </xf>
    <xf numFmtId="0" fontId="3" fillId="26" borderId="25" xfId="0" applyFont="1" applyFill="1" applyBorder="1" applyAlignment="1">
      <alignment horizontal="center" vertical="center" wrapText="1"/>
    </xf>
    <xf numFmtId="0" fontId="3" fillId="26" borderId="20" xfId="0" applyFont="1" applyFill="1" applyBorder="1" applyAlignment="1">
      <alignment horizontal="center" vertical="center" wrapText="1"/>
    </xf>
    <xf numFmtId="0" fontId="3" fillId="26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243" applyFont="1" applyAlignment="1">
      <alignment horizontal="center" vertical="center" wrapText="1"/>
    </xf>
    <xf numFmtId="0" fontId="3" fillId="0" borderId="25" xfId="243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13" xfId="0" applyNumberFormat="1" applyFont="1" applyBorder="1" applyAlignment="1">
      <alignment horizontal="center" vertical="center" wrapText="1"/>
    </xf>
    <xf numFmtId="177" fontId="3" fillId="0" borderId="21" xfId="0" applyNumberFormat="1" applyFont="1" applyBorder="1" applyAlignment="1">
      <alignment horizontal="center" vertical="center" wrapText="1"/>
    </xf>
    <xf numFmtId="177" fontId="3" fillId="23" borderId="13" xfId="0" applyNumberFormat="1" applyFont="1" applyFill="1" applyBorder="1" applyAlignment="1">
      <alignment horizontal="center" vertical="center" wrapText="1"/>
    </xf>
    <xf numFmtId="177" fontId="3" fillId="23" borderId="21" xfId="0" applyNumberFormat="1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177" fontId="3" fillId="0" borderId="13" xfId="0" applyNumberFormat="1" applyFont="1" applyFill="1" applyBorder="1" applyAlignment="1">
      <alignment horizontal="center" vertical="center" wrapText="1"/>
    </xf>
    <xf numFmtId="177" fontId="3" fillId="0" borderId="21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Border="1" applyAlignment="1">
      <alignment vertical="center" wrapText="1"/>
    </xf>
    <xf numFmtId="49" fontId="3" fillId="0" borderId="20" xfId="0" applyNumberFormat="1" applyFont="1" applyBorder="1" applyAlignment="1">
      <alignment vertical="center" wrapText="1"/>
    </xf>
    <xf numFmtId="49" fontId="3" fillId="0" borderId="21" xfId="0" applyNumberFormat="1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74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7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75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 vertical="center" wrapText="1"/>
    </xf>
    <xf numFmtId="3" fontId="2" fillId="0" borderId="20" xfId="0" applyNumberFormat="1" applyFont="1" applyBorder="1" applyAlignment="1">
      <alignment horizontal="left" vertical="center" wrapText="1"/>
    </xf>
    <xf numFmtId="3" fontId="2" fillId="0" borderId="21" xfId="0" applyNumberFormat="1" applyFont="1" applyBorder="1" applyAlignment="1">
      <alignment horizontal="left" vertical="center" wrapText="1"/>
    </xf>
    <xf numFmtId="177" fontId="0" fillId="0" borderId="3" xfId="0" applyNumberFormat="1" applyBorder="1" applyAlignment="1">
      <alignment horizontal="center" vertical="center" wrapText="1"/>
    </xf>
    <xf numFmtId="177" fontId="2" fillId="23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</cellXfs>
  <cellStyles count="351">
    <cellStyle name="_Fakt_2" xfId="1" xr:uid="{00000000-0005-0000-0000-000000000000}"/>
    <cellStyle name="_rozhufrovka 2009" xfId="2" xr:uid="{00000000-0005-0000-0000-000001000000}"/>
    <cellStyle name="_АТиСТ 5а МТР липень 2008" xfId="3" xr:uid="{00000000-0005-0000-0000-000002000000}"/>
    <cellStyle name="_ПРГК сводний_" xfId="4" xr:uid="{00000000-0005-0000-0000-000003000000}"/>
    <cellStyle name="_УТГ" xfId="5" xr:uid="{00000000-0005-0000-0000-000004000000}"/>
    <cellStyle name="_Феодосия 5а МТР липень 2008" xfId="6" xr:uid="{00000000-0005-0000-0000-000005000000}"/>
    <cellStyle name="_ХТГ довідка." xfId="7" xr:uid="{00000000-0005-0000-0000-000006000000}"/>
    <cellStyle name="_Шебелинка 5а МТР липень 2008" xfId="8" xr:uid="{00000000-0005-0000-0000-000007000000}"/>
    <cellStyle name="20% - Accent1" xfId="9" xr:uid="{00000000-0005-0000-0000-000008000000}"/>
    <cellStyle name="20% - Accent2" xfId="10" xr:uid="{00000000-0005-0000-0000-000009000000}"/>
    <cellStyle name="20% - Accent3" xfId="11" xr:uid="{00000000-0005-0000-0000-00000A000000}"/>
    <cellStyle name="20% - Accent4" xfId="12" xr:uid="{00000000-0005-0000-0000-00000B000000}"/>
    <cellStyle name="20% - Accent5" xfId="13" xr:uid="{00000000-0005-0000-0000-00000C000000}"/>
    <cellStyle name="20% - Accent6" xfId="14" xr:uid="{00000000-0005-0000-0000-00000D000000}"/>
    <cellStyle name="20% - Акцент1 2" xfId="15" xr:uid="{00000000-0005-0000-0000-00000E000000}"/>
    <cellStyle name="20% - Акцент1 3" xfId="16" xr:uid="{00000000-0005-0000-0000-00000F000000}"/>
    <cellStyle name="20% - Акцент2 2" xfId="17" xr:uid="{00000000-0005-0000-0000-000010000000}"/>
    <cellStyle name="20% - Акцент2 3" xfId="18" xr:uid="{00000000-0005-0000-0000-000011000000}"/>
    <cellStyle name="20% - Акцент3 2" xfId="19" xr:uid="{00000000-0005-0000-0000-000012000000}"/>
    <cellStyle name="20% - Акцент3 3" xfId="20" xr:uid="{00000000-0005-0000-0000-000013000000}"/>
    <cellStyle name="20% - Акцент4 2" xfId="21" xr:uid="{00000000-0005-0000-0000-000014000000}"/>
    <cellStyle name="20% - Акцент4 3" xfId="22" xr:uid="{00000000-0005-0000-0000-000015000000}"/>
    <cellStyle name="20% - Акцент5 2" xfId="23" xr:uid="{00000000-0005-0000-0000-000016000000}"/>
    <cellStyle name="20% - Акцент5 3" xfId="24" xr:uid="{00000000-0005-0000-0000-000017000000}"/>
    <cellStyle name="20% - Акцент6 2" xfId="25" xr:uid="{00000000-0005-0000-0000-000018000000}"/>
    <cellStyle name="20% - Акцент6 3" xfId="26" xr:uid="{00000000-0005-0000-0000-000019000000}"/>
    <cellStyle name="40% - Accent1" xfId="27" xr:uid="{00000000-0005-0000-0000-00001A000000}"/>
    <cellStyle name="40% - Accent2" xfId="28" xr:uid="{00000000-0005-0000-0000-00001B000000}"/>
    <cellStyle name="40% - Accent3" xfId="29" xr:uid="{00000000-0005-0000-0000-00001C000000}"/>
    <cellStyle name="40% - Accent4" xfId="30" xr:uid="{00000000-0005-0000-0000-00001D000000}"/>
    <cellStyle name="40% - Accent5" xfId="31" xr:uid="{00000000-0005-0000-0000-00001E000000}"/>
    <cellStyle name="40% - Accent6" xfId="32" xr:uid="{00000000-0005-0000-0000-00001F000000}"/>
    <cellStyle name="40% - Акцент1 2" xfId="33" xr:uid="{00000000-0005-0000-0000-000020000000}"/>
    <cellStyle name="40% - Акцент1 3" xfId="34" xr:uid="{00000000-0005-0000-0000-000021000000}"/>
    <cellStyle name="40% - Акцент2 2" xfId="35" xr:uid="{00000000-0005-0000-0000-000022000000}"/>
    <cellStyle name="40% - Акцент2 3" xfId="36" xr:uid="{00000000-0005-0000-0000-000023000000}"/>
    <cellStyle name="40% - Акцент3 2" xfId="37" xr:uid="{00000000-0005-0000-0000-000024000000}"/>
    <cellStyle name="40% - Акцент3 3" xfId="38" xr:uid="{00000000-0005-0000-0000-000025000000}"/>
    <cellStyle name="40% - Акцент4 2" xfId="39" xr:uid="{00000000-0005-0000-0000-000026000000}"/>
    <cellStyle name="40% - Акцент4 3" xfId="40" xr:uid="{00000000-0005-0000-0000-000027000000}"/>
    <cellStyle name="40% - Акцент5 2" xfId="41" xr:uid="{00000000-0005-0000-0000-000028000000}"/>
    <cellStyle name="40% - Акцент5 3" xfId="42" xr:uid="{00000000-0005-0000-0000-000029000000}"/>
    <cellStyle name="40% - Акцент6 2" xfId="43" xr:uid="{00000000-0005-0000-0000-00002A000000}"/>
    <cellStyle name="40% - Акцент6 3" xfId="44" xr:uid="{00000000-0005-0000-0000-00002B000000}"/>
    <cellStyle name="60% - Accent1" xfId="45" xr:uid="{00000000-0005-0000-0000-00002C000000}"/>
    <cellStyle name="60% - Accent2" xfId="46" xr:uid="{00000000-0005-0000-0000-00002D000000}"/>
    <cellStyle name="60% - Accent3" xfId="47" xr:uid="{00000000-0005-0000-0000-00002E000000}"/>
    <cellStyle name="60% - Accent4" xfId="48" xr:uid="{00000000-0005-0000-0000-00002F000000}"/>
    <cellStyle name="60% - Accent5" xfId="49" xr:uid="{00000000-0005-0000-0000-000030000000}"/>
    <cellStyle name="60% - Accent6" xfId="50" xr:uid="{00000000-0005-0000-0000-000031000000}"/>
    <cellStyle name="60% - Акцент1 2" xfId="51" xr:uid="{00000000-0005-0000-0000-000032000000}"/>
    <cellStyle name="60% - Акцент1 3" xfId="52" xr:uid="{00000000-0005-0000-0000-000033000000}"/>
    <cellStyle name="60% - Акцент2 2" xfId="53" xr:uid="{00000000-0005-0000-0000-000034000000}"/>
    <cellStyle name="60% - Акцент2 3" xfId="54" xr:uid="{00000000-0005-0000-0000-000035000000}"/>
    <cellStyle name="60% - Акцент3 2" xfId="55" xr:uid="{00000000-0005-0000-0000-000036000000}"/>
    <cellStyle name="60% - Акцент3 3" xfId="56" xr:uid="{00000000-0005-0000-0000-000037000000}"/>
    <cellStyle name="60% - Акцент4 2" xfId="57" xr:uid="{00000000-0005-0000-0000-000038000000}"/>
    <cellStyle name="60% - Акцент4 3" xfId="58" xr:uid="{00000000-0005-0000-0000-000039000000}"/>
    <cellStyle name="60% - Акцент5 2" xfId="59" xr:uid="{00000000-0005-0000-0000-00003A000000}"/>
    <cellStyle name="60% - Акцент5 3" xfId="60" xr:uid="{00000000-0005-0000-0000-00003B000000}"/>
    <cellStyle name="60% - Акцент6 2" xfId="61" xr:uid="{00000000-0005-0000-0000-00003C000000}"/>
    <cellStyle name="60% - Акцент6 3" xfId="62" xr:uid="{00000000-0005-0000-0000-00003D000000}"/>
    <cellStyle name="Accent1" xfId="63" xr:uid="{00000000-0005-0000-0000-00003E000000}"/>
    <cellStyle name="Accent2" xfId="64" xr:uid="{00000000-0005-0000-0000-00003F000000}"/>
    <cellStyle name="Accent3" xfId="65" xr:uid="{00000000-0005-0000-0000-000040000000}"/>
    <cellStyle name="Accent4" xfId="66" xr:uid="{00000000-0005-0000-0000-000041000000}"/>
    <cellStyle name="Accent5" xfId="67" xr:uid="{00000000-0005-0000-0000-000042000000}"/>
    <cellStyle name="Accent6" xfId="68" xr:uid="{00000000-0005-0000-0000-000043000000}"/>
    <cellStyle name="Bad" xfId="69" xr:uid="{00000000-0005-0000-0000-000044000000}"/>
    <cellStyle name="Calculation" xfId="70" xr:uid="{00000000-0005-0000-0000-000045000000}"/>
    <cellStyle name="Check Cell" xfId="71" xr:uid="{00000000-0005-0000-0000-000046000000}"/>
    <cellStyle name="Column-Header" xfId="72" xr:uid="{00000000-0005-0000-0000-000047000000}"/>
    <cellStyle name="Column-Header 2" xfId="73" xr:uid="{00000000-0005-0000-0000-000048000000}"/>
    <cellStyle name="Column-Header 3" xfId="74" xr:uid="{00000000-0005-0000-0000-000049000000}"/>
    <cellStyle name="Column-Header 4" xfId="75" xr:uid="{00000000-0005-0000-0000-00004A000000}"/>
    <cellStyle name="Column-Header 5" xfId="76" xr:uid="{00000000-0005-0000-0000-00004B000000}"/>
    <cellStyle name="Column-Header 6" xfId="77" xr:uid="{00000000-0005-0000-0000-00004C000000}"/>
    <cellStyle name="Column-Header 7" xfId="78" xr:uid="{00000000-0005-0000-0000-00004D000000}"/>
    <cellStyle name="Column-Header 7 2" xfId="79" xr:uid="{00000000-0005-0000-0000-00004E000000}"/>
    <cellStyle name="Column-Header 8" xfId="80" xr:uid="{00000000-0005-0000-0000-00004F000000}"/>
    <cellStyle name="Column-Header 8 2" xfId="81" xr:uid="{00000000-0005-0000-0000-000050000000}"/>
    <cellStyle name="Column-Header 9" xfId="82" xr:uid="{00000000-0005-0000-0000-000051000000}"/>
    <cellStyle name="Column-Header 9 2" xfId="83" xr:uid="{00000000-0005-0000-0000-000052000000}"/>
    <cellStyle name="Column-Header_Zvit rux-koshtiv 2010 Департамент " xfId="84" xr:uid="{00000000-0005-0000-0000-000053000000}"/>
    <cellStyle name="Define-Column" xfId="85" xr:uid="{00000000-0005-0000-0000-000054000000}"/>
    <cellStyle name="Define-Column 10" xfId="86" xr:uid="{00000000-0005-0000-0000-000055000000}"/>
    <cellStyle name="Define-Column 2" xfId="87" xr:uid="{00000000-0005-0000-0000-000056000000}"/>
    <cellStyle name="Define-Column 3" xfId="88" xr:uid="{00000000-0005-0000-0000-000057000000}"/>
    <cellStyle name="Define-Column 4" xfId="89" xr:uid="{00000000-0005-0000-0000-000058000000}"/>
    <cellStyle name="Define-Column 5" xfId="90" xr:uid="{00000000-0005-0000-0000-000059000000}"/>
    <cellStyle name="Define-Column 6" xfId="91" xr:uid="{00000000-0005-0000-0000-00005A000000}"/>
    <cellStyle name="Define-Column 7" xfId="92" xr:uid="{00000000-0005-0000-0000-00005B000000}"/>
    <cellStyle name="Define-Column 7 2" xfId="93" xr:uid="{00000000-0005-0000-0000-00005C000000}"/>
    <cellStyle name="Define-Column 7 3" xfId="94" xr:uid="{00000000-0005-0000-0000-00005D000000}"/>
    <cellStyle name="Define-Column 8" xfId="95" xr:uid="{00000000-0005-0000-0000-00005E000000}"/>
    <cellStyle name="Define-Column 8 2" xfId="96" xr:uid="{00000000-0005-0000-0000-00005F000000}"/>
    <cellStyle name="Define-Column 8 3" xfId="97" xr:uid="{00000000-0005-0000-0000-000060000000}"/>
    <cellStyle name="Define-Column 9" xfId="98" xr:uid="{00000000-0005-0000-0000-000061000000}"/>
    <cellStyle name="Define-Column 9 2" xfId="99" xr:uid="{00000000-0005-0000-0000-000062000000}"/>
    <cellStyle name="Define-Column 9 3" xfId="100" xr:uid="{00000000-0005-0000-0000-000063000000}"/>
    <cellStyle name="Define-Column_Zvit rux-koshtiv 2010 Департамент " xfId="101" xr:uid="{00000000-0005-0000-0000-000064000000}"/>
    <cellStyle name="Explanatory Text" xfId="102" xr:uid="{00000000-0005-0000-0000-000065000000}"/>
    <cellStyle name="FS10" xfId="103" xr:uid="{00000000-0005-0000-0000-000066000000}"/>
    <cellStyle name="Good" xfId="104" xr:uid="{00000000-0005-0000-0000-000067000000}"/>
    <cellStyle name="Heading 1" xfId="105" xr:uid="{00000000-0005-0000-0000-000068000000}"/>
    <cellStyle name="Heading 2" xfId="106" xr:uid="{00000000-0005-0000-0000-000069000000}"/>
    <cellStyle name="Heading 3" xfId="107" xr:uid="{00000000-0005-0000-0000-00006A000000}"/>
    <cellStyle name="Heading 4" xfId="108" xr:uid="{00000000-0005-0000-0000-00006B000000}"/>
    <cellStyle name="Hyperlink 2" xfId="109" xr:uid="{00000000-0005-0000-0000-00006C000000}"/>
    <cellStyle name="Input" xfId="110" xr:uid="{00000000-0005-0000-0000-00006D000000}"/>
    <cellStyle name="Level0" xfId="111" xr:uid="{00000000-0005-0000-0000-00006E000000}"/>
    <cellStyle name="Level0 10" xfId="112" xr:uid="{00000000-0005-0000-0000-00006F000000}"/>
    <cellStyle name="Level0 2" xfId="113" xr:uid="{00000000-0005-0000-0000-000070000000}"/>
    <cellStyle name="Level0 2 2" xfId="114" xr:uid="{00000000-0005-0000-0000-000071000000}"/>
    <cellStyle name="Level0 3" xfId="115" xr:uid="{00000000-0005-0000-0000-000072000000}"/>
    <cellStyle name="Level0 3 2" xfId="116" xr:uid="{00000000-0005-0000-0000-000073000000}"/>
    <cellStyle name="Level0 4" xfId="117" xr:uid="{00000000-0005-0000-0000-000074000000}"/>
    <cellStyle name="Level0 4 2" xfId="118" xr:uid="{00000000-0005-0000-0000-000075000000}"/>
    <cellStyle name="Level0 5" xfId="119" xr:uid="{00000000-0005-0000-0000-000076000000}"/>
    <cellStyle name="Level0 6" xfId="120" xr:uid="{00000000-0005-0000-0000-000077000000}"/>
    <cellStyle name="Level0 7" xfId="121" xr:uid="{00000000-0005-0000-0000-000078000000}"/>
    <cellStyle name="Level0 7 2" xfId="122" xr:uid="{00000000-0005-0000-0000-000079000000}"/>
    <cellStyle name="Level0 7 3" xfId="123" xr:uid="{00000000-0005-0000-0000-00007A000000}"/>
    <cellStyle name="Level0 8" xfId="124" xr:uid="{00000000-0005-0000-0000-00007B000000}"/>
    <cellStyle name="Level0 8 2" xfId="125" xr:uid="{00000000-0005-0000-0000-00007C000000}"/>
    <cellStyle name="Level0 8 3" xfId="126" xr:uid="{00000000-0005-0000-0000-00007D000000}"/>
    <cellStyle name="Level0 9" xfId="127" xr:uid="{00000000-0005-0000-0000-00007E000000}"/>
    <cellStyle name="Level0 9 2" xfId="128" xr:uid="{00000000-0005-0000-0000-00007F000000}"/>
    <cellStyle name="Level0 9 3" xfId="129" xr:uid="{00000000-0005-0000-0000-000080000000}"/>
    <cellStyle name="Level0_Zvit rux-koshtiv 2010 Департамент " xfId="130" xr:uid="{00000000-0005-0000-0000-000081000000}"/>
    <cellStyle name="Level1" xfId="131" xr:uid="{00000000-0005-0000-0000-000082000000}"/>
    <cellStyle name="Level1 2" xfId="132" xr:uid="{00000000-0005-0000-0000-000083000000}"/>
    <cellStyle name="Level1-Numbers" xfId="133" xr:uid="{00000000-0005-0000-0000-000084000000}"/>
    <cellStyle name="Level1-Numbers 2" xfId="134" xr:uid="{00000000-0005-0000-0000-000085000000}"/>
    <cellStyle name="Level1-Numbers-Hide" xfId="135" xr:uid="{00000000-0005-0000-0000-000086000000}"/>
    <cellStyle name="Level2" xfId="136" xr:uid="{00000000-0005-0000-0000-000087000000}"/>
    <cellStyle name="Level2 2" xfId="137" xr:uid="{00000000-0005-0000-0000-000088000000}"/>
    <cellStyle name="Level2-Hide" xfId="138" xr:uid="{00000000-0005-0000-0000-000089000000}"/>
    <cellStyle name="Level2-Hide 2" xfId="139" xr:uid="{00000000-0005-0000-0000-00008A000000}"/>
    <cellStyle name="Level2-Numbers" xfId="140" xr:uid="{00000000-0005-0000-0000-00008B000000}"/>
    <cellStyle name="Level2-Numbers 2" xfId="141" xr:uid="{00000000-0005-0000-0000-00008C000000}"/>
    <cellStyle name="Level2-Numbers-Hide" xfId="142" xr:uid="{00000000-0005-0000-0000-00008D000000}"/>
    <cellStyle name="Level3" xfId="143" xr:uid="{00000000-0005-0000-0000-00008E000000}"/>
    <cellStyle name="Level3 2" xfId="144" xr:uid="{00000000-0005-0000-0000-00008F000000}"/>
    <cellStyle name="Level3 3" xfId="145" xr:uid="{00000000-0005-0000-0000-000090000000}"/>
    <cellStyle name="Level3_План департамент_2010_1207" xfId="146" xr:uid="{00000000-0005-0000-0000-000091000000}"/>
    <cellStyle name="Level3-Hide" xfId="147" xr:uid="{00000000-0005-0000-0000-000092000000}"/>
    <cellStyle name="Level3-Hide 2" xfId="148" xr:uid="{00000000-0005-0000-0000-000093000000}"/>
    <cellStyle name="Level3-Numbers" xfId="149" xr:uid="{00000000-0005-0000-0000-000094000000}"/>
    <cellStyle name="Level3-Numbers 2" xfId="150" xr:uid="{00000000-0005-0000-0000-000095000000}"/>
    <cellStyle name="Level3-Numbers 3" xfId="151" xr:uid="{00000000-0005-0000-0000-000096000000}"/>
    <cellStyle name="Level3-Numbers_План департамент_2010_1207" xfId="152" xr:uid="{00000000-0005-0000-0000-000097000000}"/>
    <cellStyle name="Level3-Numbers-Hide" xfId="153" xr:uid="{00000000-0005-0000-0000-000098000000}"/>
    <cellStyle name="Level4" xfId="154" xr:uid="{00000000-0005-0000-0000-000099000000}"/>
    <cellStyle name="Level4 2" xfId="155" xr:uid="{00000000-0005-0000-0000-00009A000000}"/>
    <cellStyle name="Level4-Hide" xfId="156" xr:uid="{00000000-0005-0000-0000-00009B000000}"/>
    <cellStyle name="Level4-Hide 2" xfId="157" xr:uid="{00000000-0005-0000-0000-00009C000000}"/>
    <cellStyle name="Level4-Numbers" xfId="158" xr:uid="{00000000-0005-0000-0000-00009D000000}"/>
    <cellStyle name="Level4-Numbers 2" xfId="159" xr:uid="{00000000-0005-0000-0000-00009E000000}"/>
    <cellStyle name="Level4-Numbers-Hide" xfId="160" xr:uid="{00000000-0005-0000-0000-00009F000000}"/>
    <cellStyle name="Level5" xfId="161" xr:uid="{00000000-0005-0000-0000-0000A0000000}"/>
    <cellStyle name="Level5 2" xfId="162" xr:uid="{00000000-0005-0000-0000-0000A1000000}"/>
    <cellStyle name="Level5-Hide" xfId="163" xr:uid="{00000000-0005-0000-0000-0000A2000000}"/>
    <cellStyle name="Level5-Hide 2" xfId="164" xr:uid="{00000000-0005-0000-0000-0000A3000000}"/>
    <cellStyle name="Level5-Numbers" xfId="165" xr:uid="{00000000-0005-0000-0000-0000A4000000}"/>
    <cellStyle name="Level5-Numbers 2" xfId="166" xr:uid="{00000000-0005-0000-0000-0000A5000000}"/>
    <cellStyle name="Level5-Numbers-Hide" xfId="167" xr:uid="{00000000-0005-0000-0000-0000A6000000}"/>
    <cellStyle name="Level6" xfId="168" xr:uid="{00000000-0005-0000-0000-0000A7000000}"/>
    <cellStyle name="Level6 2" xfId="169" xr:uid="{00000000-0005-0000-0000-0000A8000000}"/>
    <cellStyle name="Level6-Hide" xfId="170" xr:uid="{00000000-0005-0000-0000-0000A9000000}"/>
    <cellStyle name="Level6-Hide 2" xfId="171" xr:uid="{00000000-0005-0000-0000-0000AA000000}"/>
    <cellStyle name="Level6-Numbers" xfId="172" xr:uid="{00000000-0005-0000-0000-0000AB000000}"/>
    <cellStyle name="Level6-Numbers 2" xfId="173" xr:uid="{00000000-0005-0000-0000-0000AC000000}"/>
    <cellStyle name="Level7" xfId="174" xr:uid="{00000000-0005-0000-0000-0000AD000000}"/>
    <cellStyle name="Level7-Hide" xfId="175" xr:uid="{00000000-0005-0000-0000-0000AE000000}"/>
    <cellStyle name="Level7-Numbers" xfId="176" xr:uid="{00000000-0005-0000-0000-0000AF000000}"/>
    <cellStyle name="Linked Cell" xfId="177" xr:uid="{00000000-0005-0000-0000-0000B0000000}"/>
    <cellStyle name="Neutral" xfId="178" xr:uid="{00000000-0005-0000-0000-0000B1000000}"/>
    <cellStyle name="Normal 2" xfId="179" xr:uid="{00000000-0005-0000-0000-0000B2000000}"/>
    <cellStyle name="Normal_GSE DCF_Model_31_07_09 final" xfId="180" xr:uid="{00000000-0005-0000-0000-0000B3000000}"/>
    <cellStyle name="Note" xfId="181" xr:uid="{00000000-0005-0000-0000-0000B4000000}"/>
    <cellStyle name="Number-Cells" xfId="182" xr:uid="{00000000-0005-0000-0000-0000B5000000}"/>
    <cellStyle name="Number-Cells-Column2" xfId="183" xr:uid="{00000000-0005-0000-0000-0000B6000000}"/>
    <cellStyle name="Number-Cells-Column5" xfId="184" xr:uid="{00000000-0005-0000-0000-0000B7000000}"/>
    <cellStyle name="Output" xfId="185" xr:uid="{00000000-0005-0000-0000-0000B8000000}"/>
    <cellStyle name="Row-Header" xfId="186" xr:uid="{00000000-0005-0000-0000-0000B9000000}"/>
    <cellStyle name="Row-Header 2" xfId="187" xr:uid="{00000000-0005-0000-0000-0000BA000000}"/>
    <cellStyle name="Title" xfId="188" xr:uid="{00000000-0005-0000-0000-0000BB000000}"/>
    <cellStyle name="Total" xfId="189" xr:uid="{00000000-0005-0000-0000-0000BC000000}"/>
    <cellStyle name="Warning Text" xfId="190" xr:uid="{00000000-0005-0000-0000-0000BD000000}"/>
    <cellStyle name="Акцент1 2" xfId="191" xr:uid="{00000000-0005-0000-0000-0000BE000000}"/>
    <cellStyle name="Акцент1 3" xfId="192" xr:uid="{00000000-0005-0000-0000-0000BF000000}"/>
    <cellStyle name="Акцент2 2" xfId="193" xr:uid="{00000000-0005-0000-0000-0000C0000000}"/>
    <cellStyle name="Акцент2 3" xfId="194" xr:uid="{00000000-0005-0000-0000-0000C1000000}"/>
    <cellStyle name="Акцент3 2" xfId="195" xr:uid="{00000000-0005-0000-0000-0000C2000000}"/>
    <cellStyle name="Акцент3 3" xfId="196" xr:uid="{00000000-0005-0000-0000-0000C3000000}"/>
    <cellStyle name="Акцент4 2" xfId="197" xr:uid="{00000000-0005-0000-0000-0000C4000000}"/>
    <cellStyle name="Акцент4 3" xfId="198" xr:uid="{00000000-0005-0000-0000-0000C5000000}"/>
    <cellStyle name="Акцент5 2" xfId="199" xr:uid="{00000000-0005-0000-0000-0000C6000000}"/>
    <cellStyle name="Акцент5 3" xfId="200" xr:uid="{00000000-0005-0000-0000-0000C7000000}"/>
    <cellStyle name="Акцент6 2" xfId="201" xr:uid="{00000000-0005-0000-0000-0000C8000000}"/>
    <cellStyle name="Акцент6 3" xfId="202" xr:uid="{00000000-0005-0000-0000-0000C9000000}"/>
    <cellStyle name="Ввод  2" xfId="203" xr:uid="{00000000-0005-0000-0000-0000CA000000}"/>
    <cellStyle name="Ввод  3" xfId="204" xr:uid="{00000000-0005-0000-0000-0000CB000000}"/>
    <cellStyle name="Вывод 2" xfId="205" xr:uid="{00000000-0005-0000-0000-0000CC000000}"/>
    <cellStyle name="Вывод 3" xfId="206" xr:uid="{00000000-0005-0000-0000-0000CD000000}"/>
    <cellStyle name="Вычисление 2" xfId="207" xr:uid="{00000000-0005-0000-0000-0000CE000000}"/>
    <cellStyle name="Вычисление 3" xfId="208" xr:uid="{00000000-0005-0000-0000-0000CF000000}"/>
    <cellStyle name="Денежный 2" xfId="209" xr:uid="{00000000-0005-0000-0000-0000D0000000}"/>
    <cellStyle name="Заголовок 1 2" xfId="210" xr:uid="{00000000-0005-0000-0000-0000D1000000}"/>
    <cellStyle name="Заголовок 1 3" xfId="211" xr:uid="{00000000-0005-0000-0000-0000D2000000}"/>
    <cellStyle name="Заголовок 2 2" xfId="212" xr:uid="{00000000-0005-0000-0000-0000D3000000}"/>
    <cellStyle name="Заголовок 2 3" xfId="213" xr:uid="{00000000-0005-0000-0000-0000D4000000}"/>
    <cellStyle name="Заголовок 3 2" xfId="214" xr:uid="{00000000-0005-0000-0000-0000D5000000}"/>
    <cellStyle name="Заголовок 3 3" xfId="215" xr:uid="{00000000-0005-0000-0000-0000D6000000}"/>
    <cellStyle name="Заголовок 4 2" xfId="216" xr:uid="{00000000-0005-0000-0000-0000D7000000}"/>
    <cellStyle name="Заголовок 4 3" xfId="217" xr:uid="{00000000-0005-0000-0000-0000D8000000}"/>
    <cellStyle name="Звичайний" xfId="0" builtinId="0"/>
    <cellStyle name="Итог 2" xfId="218" xr:uid="{00000000-0005-0000-0000-0000D9000000}"/>
    <cellStyle name="Итог 3" xfId="219" xr:uid="{00000000-0005-0000-0000-0000DA000000}"/>
    <cellStyle name="Контрольная ячейка 2" xfId="220" xr:uid="{00000000-0005-0000-0000-0000DB000000}"/>
    <cellStyle name="Контрольная ячейка 3" xfId="221" xr:uid="{00000000-0005-0000-0000-0000DC000000}"/>
    <cellStyle name="Название 2" xfId="222" xr:uid="{00000000-0005-0000-0000-0000DD000000}"/>
    <cellStyle name="Название 3" xfId="223" xr:uid="{00000000-0005-0000-0000-0000DE000000}"/>
    <cellStyle name="Нейтральный 2" xfId="224" xr:uid="{00000000-0005-0000-0000-0000DF000000}"/>
    <cellStyle name="Нейтральный 3" xfId="225" xr:uid="{00000000-0005-0000-0000-0000E0000000}"/>
    <cellStyle name="Обычный 10" xfId="226" xr:uid="{00000000-0005-0000-0000-0000E2000000}"/>
    <cellStyle name="Обычный 11" xfId="227" xr:uid="{00000000-0005-0000-0000-0000E3000000}"/>
    <cellStyle name="Обычный 12" xfId="228" xr:uid="{00000000-0005-0000-0000-0000E4000000}"/>
    <cellStyle name="Обычный 13" xfId="229" xr:uid="{00000000-0005-0000-0000-0000E5000000}"/>
    <cellStyle name="Обычный 14" xfId="230" xr:uid="{00000000-0005-0000-0000-0000E6000000}"/>
    <cellStyle name="Обычный 15" xfId="231" xr:uid="{00000000-0005-0000-0000-0000E7000000}"/>
    <cellStyle name="Обычный 16" xfId="232" xr:uid="{00000000-0005-0000-0000-0000E8000000}"/>
    <cellStyle name="Обычный 17" xfId="233" xr:uid="{00000000-0005-0000-0000-0000E9000000}"/>
    <cellStyle name="Обычный 18" xfId="234" xr:uid="{00000000-0005-0000-0000-0000EA000000}"/>
    <cellStyle name="Обычный 2" xfId="235" xr:uid="{00000000-0005-0000-0000-0000EB000000}"/>
    <cellStyle name="Обычный 2 10" xfId="236" xr:uid="{00000000-0005-0000-0000-0000EC000000}"/>
    <cellStyle name="Обычный 2 11" xfId="237" xr:uid="{00000000-0005-0000-0000-0000ED000000}"/>
    <cellStyle name="Обычный 2 12" xfId="238" xr:uid="{00000000-0005-0000-0000-0000EE000000}"/>
    <cellStyle name="Обычный 2 13" xfId="239" xr:uid="{00000000-0005-0000-0000-0000EF000000}"/>
    <cellStyle name="Обычный 2 14" xfId="240" xr:uid="{00000000-0005-0000-0000-0000F0000000}"/>
    <cellStyle name="Обычный 2 15" xfId="241" xr:uid="{00000000-0005-0000-0000-0000F1000000}"/>
    <cellStyle name="Обычный 2 16" xfId="242" xr:uid="{00000000-0005-0000-0000-0000F2000000}"/>
    <cellStyle name="Обычный 2 2" xfId="243" xr:uid="{00000000-0005-0000-0000-0000F3000000}"/>
    <cellStyle name="Обычный 2 2 2" xfId="244" xr:uid="{00000000-0005-0000-0000-0000F4000000}"/>
    <cellStyle name="Обычный 2 2 3" xfId="245" xr:uid="{00000000-0005-0000-0000-0000F5000000}"/>
    <cellStyle name="Обычный 2 2_Расшифровка прочих" xfId="246" xr:uid="{00000000-0005-0000-0000-0000F6000000}"/>
    <cellStyle name="Обычный 2 3" xfId="247" xr:uid="{00000000-0005-0000-0000-0000F7000000}"/>
    <cellStyle name="Обычный 2 4" xfId="248" xr:uid="{00000000-0005-0000-0000-0000F8000000}"/>
    <cellStyle name="Обычный 2 5" xfId="249" xr:uid="{00000000-0005-0000-0000-0000F9000000}"/>
    <cellStyle name="Обычный 2 6" xfId="250" xr:uid="{00000000-0005-0000-0000-0000FA000000}"/>
    <cellStyle name="Обычный 2 7" xfId="251" xr:uid="{00000000-0005-0000-0000-0000FB000000}"/>
    <cellStyle name="Обычный 2 8" xfId="252" xr:uid="{00000000-0005-0000-0000-0000FC000000}"/>
    <cellStyle name="Обычный 2 9" xfId="253" xr:uid="{00000000-0005-0000-0000-0000FD000000}"/>
    <cellStyle name="Обычный 2_2604-2010" xfId="254" xr:uid="{00000000-0005-0000-0000-0000FE000000}"/>
    <cellStyle name="Обычный 3" xfId="255" xr:uid="{00000000-0005-0000-0000-0000FF000000}"/>
    <cellStyle name="Обычный 3 10" xfId="256" xr:uid="{00000000-0005-0000-0000-000000010000}"/>
    <cellStyle name="Обычный 3 11" xfId="257" xr:uid="{00000000-0005-0000-0000-000001010000}"/>
    <cellStyle name="Обычный 3 12" xfId="258" xr:uid="{00000000-0005-0000-0000-000002010000}"/>
    <cellStyle name="Обычный 3 13" xfId="259" xr:uid="{00000000-0005-0000-0000-000003010000}"/>
    <cellStyle name="Обычный 3 14" xfId="260" xr:uid="{00000000-0005-0000-0000-000004010000}"/>
    <cellStyle name="Обычный 3 2" xfId="261" xr:uid="{00000000-0005-0000-0000-000005010000}"/>
    <cellStyle name="Обычный 3 3" xfId="262" xr:uid="{00000000-0005-0000-0000-000006010000}"/>
    <cellStyle name="Обычный 3 4" xfId="263" xr:uid="{00000000-0005-0000-0000-000007010000}"/>
    <cellStyle name="Обычный 3 5" xfId="264" xr:uid="{00000000-0005-0000-0000-000008010000}"/>
    <cellStyle name="Обычный 3 6" xfId="265" xr:uid="{00000000-0005-0000-0000-000009010000}"/>
    <cellStyle name="Обычный 3 7" xfId="266" xr:uid="{00000000-0005-0000-0000-00000A010000}"/>
    <cellStyle name="Обычный 3 8" xfId="267" xr:uid="{00000000-0005-0000-0000-00000B010000}"/>
    <cellStyle name="Обычный 3 9" xfId="268" xr:uid="{00000000-0005-0000-0000-00000C010000}"/>
    <cellStyle name="Обычный 3_Дефицит_7 млрд_0608_бс" xfId="269" xr:uid="{00000000-0005-0000-0000-00000D010000}"/>
    <cellStyle name="Обычный 4" xfId="270" xr:uid="{00000000-0005-0000-0000-00000E010000}"/>
    <cellStyle name="Обычный 5" xfId="271" xr:uid="{00000000-0005-0000-0000-00000F010000}"/>
    <cellStyle name="Обычный 5 2" xfId="272" xr:uid="{00000000-0005-0000-0000-000010010000}"/>
    <cellStyle name="Обычный 6" xfId="273" xr:uid="{00000000-0005-0000-0000-000011010000}"/>
    <cellStyle name="Обычный 6 2" xfId="274" xr:uid="{00000000-0005-0000-0000-000012010000}"/>
    <cellStyle name="Обычный 6 3" xfId="275" xr:uid="{00000000-0005-0000-0000-000013010000}"/>
    <cellStyle name="Обычный 6 4" xfId="276" xr:uid="{00000000-0005-0000-0000-000014010000}"/>
    <cellStyle name="Обычный 6_Дефицит_7 млрд_0608_бс" xfId="277" xr:uid="{00000000-0005-0000-0000-000015010000}"/>
    <cellStyle name="Обычный 7" xfId="278" xr:uid="{00000000-0005-0000-0000-000016010000}"/>
    <cellStyle name="Обычный 7 2" xfId="279" xr:uid="{00000000-0005-0000-0000-000017010000}"/>
    <cellStyle name="Обычный 8" xfId="280" xr:uid="{00000000-0005-0000-0000-000018010000}"/>
    <cellStyle name="Обычный 9" xfId="281" xr:uid="{00000000-0005-0000-0000-000019010000}"/>
    <cellStyle name="Обычный 9 2" xfId="282" xr:uid="{00000000-0005-0000-0000-00001A010000}"/>
    <cellStyle name="Плохой 2" xfId="283" xr:uid="{00000000-0005-0000-0000-00001B010000}"/>
    <cellStyle name="Плохой 3" xfId="284" xr:uid="{00000000-0005-0000-0000-00001C010000}"/>
    <cellStyle name="Пояснение 2" xfId="285" xr:uid="{00000000-0005-0000-0000-00001D010000}"/>
    <cellStyle name="Пояснение 3" xfId="286" xr:uid="{00000000-0005-0000-0000-00001E010000}"/>
    <cellStyle name="Примечание 2" xfId="287" xr:uid="{00000000-0005-0000-0000-00001F010000}"/>
    <cellStyle name="Примечание 3" xfId="288" xr:uid="{00000000-0005-0000-0000-000020010000}"/>
    <cellStyle name="Процентный 2" xfId="289" xr:uid="{00000000-0005-0000-0000-000021010000}"/>
    <cellStyle name="Процентный 2 10" xfId="290" xr:uid="{00000000-0005-0000-0000-000022010000}"/>
    <cellStyle name="Процентный 2 11" xfId="291" xr:uid="{00000000-0005-0000-0000-000023010000}"/>
    <cellStyle name="Процентный 2 12" xfId="292" xr:uid="{00000000-0005-0000-0000-000024010000}"/>
    <cellStyle name="Процентный 2 13" xfId="293" xr:uid="{00000000-0005-0000-0000-000025010000}"/>
    <cellStyle name="Процентный 2 14" xfId="294" xr:uid="{00000000-0005-0000-0000-000026010000}"/>
    <cellStyle name="Процентный 2 15" xfId="295" xr:uid="{00000000-0005-0000-0000-000027010000}"/>
    <cellStyle name="Процентный 2 16" xfId="296" xr:uid="{00000000-0005-0000-0000-000028010000}"/>
    <cellStyle name="Процентный 2 2" xfId="297" xr:uid="{00000000-0005-0000-0000-000029010000}"/>
    <cellStyle name="Процентный 2 3" xfId="298" xr:uid="{00000000-0005-0000-0000-00002A010000}"/>
    <cellStyle name="Процентный 2 4" xfId="299" xr:uid="{00000000-0005-0000-0000-00002B010000}"/>
    <cellStyle name="Процентный 2 5" xfId="300" xr:uid="{00000000-0005-0000-0000-00002C010000}"/>
    <cellStyle name="Процентный 2 6" xfId="301" xr:uid="{00000000-0005-0000-0000-00002D010000}"/>
    <cellStyle name="Процентный 2 7" xfId="302" xr:uid="{00000000-0005-0000-0000-00002E010000}"/>
    <cellStyle name="Процентный 2 8" xfId="303" xr:uid="{00000000-0005-0000-0000-00002F010000}"/>
    <cellStyle name="Процентный 2 9" xfId="304" xr:uid="{00000000-0005-0000-0000-000030010000}"/>
    <cellStyle name="Процентный 3" xfId="305" xr:uid="{00000000-0005-0000-0000-000031010000}"/>
    <cellStyle name="Процентный 4" xfId="306" xr:uid="{00000000-0005-0000-0000-000032010000}"/>
    <cellStyle name="Процентный 4 2" xfId="307" xr:uid="{00000000-0005-0000-0000-000033010000}"/>
    <cellStyle name="Связанная ячейка 2" xfId="308" xr:uid="{00000000-0005-0000-0000-000034010000}"/>
    <cellStyle name="Связанная ячейка 3" xfId="309" xr:uid="{00000000-0005-0000-0000-000035010000}"/>
    <cellStyle name="Стиль 1" xfId="310" xr:uid="{00000000-0005-0000-0000-000036010000}"/>
    <cellStyle name="Стиль 1 2" xfId="311" xr:uid="{00000000-0005-0000-0000-000037010000}"/>
    <cellStyle name="Стиль 1 3" xfId="312" xr:uid="{00000000-0005-0000-0000-000038010000}"/>
    <cellStyle name="Стиль 1 4" xfId="313" xr:uid="{00000000-0005-0000-0000-000039010000}"/>
    <cellStyle name="Стиль 1 5" xfId="314" xr:uid="{00000000-0005-0000-0000-00003A010000}"/>
    <cellStyle name="Стиль 1 6" xfId="315" xr:uid="{00000000-0005-0000-0000-00003B010000}"/>
    <cellStyle name="Стиль 1 7" xfId="316" xr:uid="{00000000-0005-0000-0000-00003C010000}"/>
    <cellStyle name="Текст предупреждения 2" xfId="317" xr:uid="{00000000-0005-0000-0000-00003D010000}"/>
    <cellStyle name="Текст предупреждения 3" xfId="318" xr:uid="{00000000-0005-0000-0000-00003E010000}"/>
    <cellStyle name="Тысячи [0]_1.62" xfId="319" xr:uid="{00000000-0005-0000-0000-00003F010000}"/>
    <cellStyle name="Тысячи_1.62" xfId="320" xr:uid="{00000000-0005-0000-0000-000040010000}"/>
    <cellStyle name="Финансовый 2" xfId="321" xr:uid="{00000000-0005-0000-0000-000041010000}"/>
    <cellStyle name="Финансовый 2 10" xfId="322" xr:uid="{00000000-0005-0000-0000-000042010000}"/>
    <cellStyle name="Финансовый 2 11" xfId="323" xr:uid="{00000000-0005-0000-0000-000043010000}"/>
    <cellStyle name="Финансовый 2 12" xfId="324" xr:uid="{00000000-0005-0000-0000-000044010000}"/>
    <cellStyle name="Финансовый 2 13" xfId="325" xr:uid="{00000000-0005-0000-0000-000045010000}"/>
    <cellStyle name="Финансовый 2 14" xfId="326" xr:uid="{00000000-0005-0000-0000-000046010000}"/>
    <cellStyle name="Финансовый 2 15" xfId="327" xr:uid="{00000000-0005-0000-0000-000047010000}"/>
    <cellStyle name="Финансовый 2 16" xfId="328" xr:uid="{00000000-0005-0000-0000-000048010000}"/>
    <cellStyle name="Финансовый 2 17" xfId="329" xr:uid="{00000000-0005-0000-0000-000049010000}"/>
    <cellStyle name="Финансовый 2 2" xfId="330" xr:uid="{00000000-0005-0000-0000-00004A010000}"/>
    <cellStyle name="Финансовый 2 3" xfId="331" xr:uid="{00000000-0005-0000-0000-00004B010000}"/>
    <cellStyle name="Финансовый 2 4" xfId="332" xr:uid="{00000000-0005-0000-0000-00004C010000}"/>
    <cellStyle name="Финансовый 2 5" xfId="333" xr:uid="{00000000-0005-0000-0000-00004D010000}"/>
    <cellStyle name="Финансовый 2 6" xfId="334" xr:uid="{00000000-0005-0000-0000-00004E010000}"/>
    <cellStyle name="Финансовый 2 7" xfId="335" xr:uid="{00000000-0005-0000-0000-00004F010000}"/>
    <cellStyle name="Финансовый 2 8" xfId="336" xr:uid="{00000000-0005-0000-0000-000050010000}"/>
    <cellStyle name="Финансовый 2 9" xfId="337" xr:uid="{00000000-0005-0000-0000-000051010000}"/>
    <cellStyle name="Финансовый 3" xfId="338" xr:uid="{00000000-0005-0000-0000-000052010000}"/>
    <cellStyle name="Финансовый 3 2" xfId="339" xr:uid="{00000000-0005-0000-0000-000053010000}"/>
    <cellStyle name="Финансовый 4" xfId="340" xr:uid="{00000000-0005-0000-0000-000054010000}"/>
    <cellStyle name="Финансовый 4 2" xfId="341" xr:uid="{00000000-0005-0000-0000-000055010000}"/>
    <cellStyle name="Финансовый 4 3" xfId="342" xr:uid="{00000000-0005-0000-0000-000056010000}"/>
    <cellStyle name="Финансовый 5" xfId="343" xr:uid="{00000000-0005-0000-0000-000057010000}"/>
    <cellStyle name="Финансовый 6" xfId="344" xr:uid="{00000000-0005-0000-0000-000058010000}"/>
    <cellStyle name="Финансовый 7" xfId="345" xr:uid="{00000000-0005-0000-0000-000059010000}"/>
    <cellStyle name="Хороший 2" xfId="346" xr:uid="{00000000-0005-0000-0000-00005A010000}"/>
    <cellStyle name="Хороший 3" xfId="347" xr:uid="{00000000-0005-0000-0000-00005B010000}"/>
    <cellStyle name="числовой" xfId="348" xr:uid="{00000000-0005-0000-0000-00005C010000}"/>
    <cellStyle name="Ю" xfId="349" xr:uid="{00000000-0005-0000-0000-00005D010000}"/>
    <cellStyle name="Ю-FreeSet_10" xfId="350" xr:uid="{00000000-0005-0000-0000-00005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7"/>
  <sheetViews>
    <sheetView view="pageBreakPreview" topLeftCell="A72" zoomScale="65" zoomScaleNormal="70" zoomScaleSheetLayoutView="65" workbookViewId="0">
      <selection activeCell="A82" sqref="A82:XFD82"/>
    </sheetView>
  </sheetViews>
  <sheetFormatPr defaultColWidth="9.140625" defaultRowHeight="18.75"/>
  <cols>
    <col min="1" max="1" width="83.28515625" style="2" customWidth="1"/>
    <col min="2" max="2" width="10.85546875" style="3" customWidth="1"/>
    <col min="3" max="5" width="23" style="3" customWidth="1"/>
    <col min="6" max="6" width="23" style="2" customWidth="1"/>
    <col min="7" max="8" width="24.85546875" style="2" customWidth="1"/>
    <col min="9" max="9" width="24.5703125" style="2" customWidth="1"/>
    <col min="10" max="10" width="26.140625" style="2" customWidth="1"/>
    <col min="11" max="11" width="9.140625" style="2"/>
    <col min="12" max="12" width="14.42578125" style="2" customWidth="1"/>
    <col min="13" max="15" width="12.28515625" style="2" bestFit="1" customWidth="1"/>
    <col min="16" max="16384" width="9.140625" style="2"/>
  </cols>
  <sheetData>
    <row r="1" spans="1:10" ht="18" customHeight="1">
      <c r="A1" s="37"/>
      <c r="G1" s="124" t="s">
        <v>405</v>
      </c>
    </row>
    <row r="2" spans="1:10" ht="18" customHeight="1">
      <c r="A2" s="37"/>
      <c r="G2" s="136" t="s">
        <v>406</v>
      </c>
      <c r="H2" s="136"/>
      <c r="I2" s="136"/>
    </row>
    <row r="3" spans="1:10" ht="18" customHeight="1">
      <c r="A3" s="189"/>
      <c r="B3" s="189"/>
      <c r="C3" s="39"/>
      <c r="D3" s="37"/>
      <c r="E3" s="37"/>
      <c r="F3" s="37"/>
      <c r="G3" s="124" t="s">
        <v>407</v>
      </c>
      <c r="H3" s="136"/>
      <c r="I3" s="136"/>
      <c r="J3" s="136"/>
    </row>
    <row r="4" spans="1:10" ht="15" customHeight="1">
      <c r="A4" s="190"/>
      <c r="B4" s="190"/>
      <c r="C4" s="39"/>
      <c r="D4" s="37"/>
      <c r="E4" s="37"/>
      <c r="F4" s="37"/>
      <c r="G4" s="190"/>
      <c r="H4" s="190"/>
      <c r="I4" s="190"/>
      <c r="J4" s="190"/>
    </row>
    <row r="5" spans="1:10" ht="18" hidden="1" customHeight="1">
      <c r="A5" s="195"/>
      <c r="B5" s="195"/>
      <c r="C5" s="195"/>
      <c r="D5" s="195"/>
      <c r="E5" s="195"/>
      <c r="F5" s="195"/>
      <c r="G5" s="195"/>
      <c r="H5" s="195"/>
      <c r="I5" s="195"/>
      <c r="J5" s="195"/>
    </row>
    <row r="6" spans="1:10" ht="18" hidden="1" customHeight="1">
      <c r="A6" s="189"/>
      <c r="B6" s="194"/>
      <c r="C6" s="37"/>
      <c r="D6" s="38"/>
      <c r="E6" s="38"/>
      <c r="F6" s="38"/>
      <c r="G6" s="37"/>
      <c r="H6" s="37"/>
      <c r="I6" s="135"/>
      <c r="J6" s="135"/>
    </row>
    <row r="7" spans="1:10" ht="18" hidden="1" customHeight="1">
      <c r="A7" s="136"/>
      <c r="B7" s="39"/>
      <c r="C7" s="39"/>
      <c r="D7" s="38"/>
      <c r="E7" s="38"/>
      <c r="F7" s="38"/>
      <c r="I7" s="136"/>
      <c r="J7" s="136"/>
    </row>
    <row r="8" spans="1:10" ht="18" hidden="1" customHeight="1">
      <c r="A8" s="39"/>
      <c r="B8" s="39"/>
      <c r="C8" s="39"/>
      <c r="D8" s="136"/>
      <c r="E8" s="136"/>
      <c r="F8" s="136"/>
    </row>
    <row r="9" spans="1:10" ht="18" customHeight="1">
      <c r="A9" s="39"/>
      <c r="B9" s="39"/>
      <c r="C9" s="39"/>
      <c r="D9" s="136"/>
      <c r="E9" s="136"/>
      <c r="F9" s="136"/>
    </row>
    <row r="10" spans="1:10" ht="18" customHeight="1">
      <c r="A10" s="97"/>
      <c r="B10" s="37"/>
      <c r="C10" s="37"/>
      <c r="D10" s="37"/>
      <c r="E10" s="98"/>
      <c r="F10" s="99"/>
      <c r="G10" s="193" t="s">
        <v>0</v>
      </c>
      <c r="H10" s="193"/>
      <c r="I10" s="193"/>
      <c r="J10" s="193"/>
    </row>
    <row r="11" spans="1:10" ht="18" customHeight="1">
      <c r="A11" s="97"/>
      <c r="B11" s="37"/>
      <c r="C11" s="37"/>
      <c r="D11" s="37"/>
      <c r="E11" s="98"/>
      <c r="F11" s="99"/>
      <c r="G11" s="136"/>
      <c r="H11" s="136"/>
      <c r="I11" s="136"/>
      <c r="J11" s="136"/>
    </row>
    <row r="12" spans="1:10" ht="18" customHeight="1">
      <c r="A12" s="190"/>
      <c r="B12" s="196"/>
      <c r="C12" s="135"/>
      <c r="D12" s="135"/>
      <c r="E12" s="37"/>
      <c r="F12" s="37"/>
      <c r="G12" s="197" t="s">
        <v>408</v>
      </c>
      <c r="H12" s="197"/>
      <c r="I12" s="197"/>
      <c r="J12" s="197"/>
    </row>
    <row r="13" spans="1:10" ht="18" customHeight="1">
      <c r="A13" s="198"/>
      <c r="B13" s="198"/>
      <c r="C13" s="198"/>
      <c r="D13" s="198"/>
      <c r="E13" s="39"/>
      <c r="F13" s="38"/>
      <c r="G13" s="192" t="s">
        <v>1</v>
      </c>
      <c r="H13" s="192"/>
      <c r="I13" s="192"/>
      <c r="J13" s="192"/>
    </row>
    <row r="14" spans="1:10" ht="18" customHeight="1">
      <c r="A14" s="136"/>
      <c r="B14" s="136"/>
      <c r="C14" s="136"/>
      <c r="D14" s="136"/>
      <c r="E14" s="39"/>
      <c r="F14" s="38"/>
      <c r="G14" s="136"/>
      <c r="H14" s="136"/>
      <c r="I14" s="136"/>
      <c r="J14" s="136"/>
    </row>
    <row r="15" spans="1:10" ht="18" customHeight="1">
      <c r="A15" s="190"/>
      <c r="B15" s="196"/>
      <c r="C15" s="190"/>
      <c r="D15" s="196"/>
      <c r="E15" s="39"/>
      <c r="F15" s="38"/>
      <c r="G15" s="139" t="s">
        <v>409</v>
      </c>
      <c r="H15" s="139" t="s">
        <v>410</v>
      </c>
      <c r="I15" s="139"/>
      <c r="J15" s="139"/>
    </row>
    <row r="16" spans="1:10" ht="18" customHeight="1">
      <c r="A16" s="135"/>
      <c r="B16" s="137"/>
      <c r="C16" s="135"/>
      <c r="D16" s="137"/>
      <c r="E16" s="39"/>
      <c r="F16" s="38"/>
      <c r="G16" s="191"/>
      <c r="H16" s="191"/>
      <c r="I16" s="191"/>
      <c r="J16" s="191"/>
    </row>
    <row r="17" spans="1:10" ht="18" customHeight="1">
      <c r="A17" s="135"/>
      <c r="B17" s="137"/>
      <c r="C17" s="135"/>
      <c r="D17" s="137"/>
      <c r="E17" s="39"/>
      <c r="F17" s="38"/>
      <c r="G17" s="135"/>
      <c r="H17" s="135"/>
      <c r="I17" s="135"/>
      <c r="J17" s="135"/>
    </row>
    <row r="18" spans="1:10" ht="18" customHeight="1">
      <c r="A18" s="135"/>
      <c r="B18" s="137"/>
      <c r="C18" s="135"/>
      <c r="D18" s="137"/>
      <c r="E18" s="39"/>
      <c r="F18" s="38"/>
      <c r="G18" s="100"/>
      <c r="H18" s="100"/>
      <c r="I18" s="100"/>
      <c r="J18" s="100"/>
    </row>
    <row r="19" spans="1:10" ht="43.5" customHeight="1">
      <c r="A19" s="190"/>
      <c r="B19" s="190"/>
      <c r="C19" s="190"/>
      <c r="D19" s="190"/>
      <c r="E19" s="38"/>
      <c r="F19" s="38"/>
      <c r="G19" s="199" t="s">
        <v>2</v>
      </c>
      <c r="H19" s="201"/>
      <c r="I19" s="234" t="s">
        <v>3</v>
      </c>
      <c r="J19" s="234"/>
    </row>
    <row r="20" spans="1:10" ht="28.5" customHeight="1">
      <c r="A20" s="230" t="s">
        <v>4</v>
      </c>
      <c r="B20" s="234" t="s">
        <v>429</v>
      </c>
      <c r="C20" s="234"/>
      <c r="D20" s="234"/>
      <c r="E20" s="234"/>
      <c r="F20" s="234"/>
      <c r="G20" s="202" t="s">
        <v>5</v>
      </c>
      <c r="H20" s="204">
        <v>25689882</v>
      </c>
      <c r="I20" s="206" t="s">
        <v>6</v>
      </c>
      <c r="J20" s="233"/>
    </row>
    <row r="21" spans="1:10" ht="28.5" customHeight="1">
      <c r="A21" s="230"/>
      <c r="B21" s="234"/>
      <c r="C21" s="234"/>
      <c r="D21" s="234"/>
      <c r="E21" s="234"/>
      <c r="F21" s="234"/>
      <c r="G21" s="203"/>
      <c r="H21" s="205"/>
      <c r="I21" s="206"/>
      <c r="J21" s="234"/>
    </row>
    <row r="22" spans="1:10" ht="28.5" customHeight="1">
      <c r="A22" s="112" t="s">
        <v>7</v>
      </c>
      <c r="B22" s="199"/>
      <c r="C22" s="200"/>
      <c r="D22" s="200"/>
      <c r="E22" s="200"/>
      <c r="F22" s="201"/>
      <c r="G22" s="112" t="s">
        <v>8</v>
      </c>
      <c r="H22" s="112">
        <v>150</v>
      </c>
      <c r="I22" s="206" t="s">
        <v>6</v>
      </c>
      <c r="J22" s="233"/>
    </row>
    <row r="23" spans="1:10" ht="28.5" customHeight="1">
      <c r="A23" s="112" t="s">
        <v>9</v>
      </c>
      <c r="B23" s="199"/>
      <c r="C23" s="200"/>
      <c r="D23" s="200"/>
      <c r="E23" s="200"/>
      <c r="F23" s="201"/>
      <c r="G23" s="112" t="s">
        <v>10</v>
      </c>
      <c r="H23" s="112"/>
      <c r="I23" s="206"/>
      <c r="J23" s="234"/>
    </row>
    <row r="24" spans="1:10" ht="28.5" customHeight="1">
      <c r="A24" s="112" t="s">
        <v>11</v>
      </c>
      <c r="B24" s="199"/>
      <c r="C24" s="200"/>
      <c r="D24" s="200"/>
      <c r="E24" s="200"/>
      <c r="F24" s="201"/>
      <c r="G24" s="112" t="s">
        <v>12</v>
      </c>
      <c r="H24" s="112"/>
      <c r="I24" s="206" t="s">
        <v>6</v>
      </c>
      <c r="J24" s="231"/>
    </row>
    <row r="25" spans="1:10" ht="28.5" customHeight="1">
      <c r="A25" s="112" t="s">
        <v>13</v>
      </c>
      <c r="B25" s="199" t="s">
        <v>430</v>
      </c>
      <c r="C25" s="200"/>
      <c r="D25" s="200"/>
      <c r="E25" s="200"/>
      <c r="F25" s="200"/>
      <c r="G25" s="200"/>
      <c r="H25" s="201"/>
      <c r="I25" s="206"/>
      <c r="J25" s="232"/>
    </row>
    <row r="26" spans="1:10" ht="28.5" customHeight="1">
      <c r="A26" s="112" t="s">
        <v>14</v>
      </c>
      <c r="B26" s="199"/>
      <c r="C26" s="200"/>
      <c r="D26" s="200"/>
      <c r="E26" s="200"/>
      <c r="F26" s="200"/>
      <c r="G26" s="200"/>
      <c r="H26" s="201"/>
      <c r="I26" s="206" t="s">
        <v>6</v>
      </c>
      <c r="J26" s="226"/>
    </row>
    <row r="27" spans="1:10" ht="28.5" customHeight="1">
      <c r="A27" s="112" t="s">
        <v>15</v>
      </c>
      <c r="B27" s="199"/>
      <c r="C27" s="200"/>
      <c r="D27" s="200"/>
      <c r="E27" s="200"/>
      <c r="F27" s="200"/>
      <c r="G27" s="200"/>
      <c r="H27" s="201"/>
      <c r="I27" s="206"/>
      <c r="J27" s="226"/>
    </row>
    <row r="28" spans="1:10" ht="28.5" customHeight="1">
      <c r="A28" s="112" t="s">
        <v>16</v>
      </c>
      <c r="B28" s="199">
        <v>271</v>
      </c>
      <c r="C28" s="200"/>
      <c r="D28" s="200"/>
      <c r="E28" s="200"/>
      <c r="F28" s="200"/>
      <c r="G28" s="200"/>
      <c r="H28" s="201"/>
      <c r="I28" s="206" t="s">
        <v>6</v>
      </c>
      <c r="J28" s="226"/>
    </row>
    <row r="29" spans="1:10" ht="28.5" customHeight="1">
      <c r="A29" s="112" t="s">
        <v>17</v>
      </c>
      <c r="B29" s="199" t="s">
        <v>431</v>
      </c>
      <c r="C29" s="200"/>
      <c r="D29" s="200"/>
      <c r="E29" s="200"/>
      <c r="F29" s="200"/>
      <c r="G29" s="200"/>
      <c r="H29" s="201"/>
      <c r="I29" s="206"/>
      <c r="J29" s="226"/>
    </row>
    <row r="30" spans="1:10" ht="28.5" customHeight="1">
      <c r="A30" s="112" t="s">
        <v>18</v>
      </c>
      <c r="B30" s="199" t="s">
        <v>432</v>
      </c>
      <c r="C30" s="200"/>
      <c r="D30" s="200"/>
      <c r="E30" s="200"/>
      <c r="F30" s="200"/>
      <c r="G30" s="201"/>
      <c r="H30" s="230" t="s">
        <v>19</v>
      </c>
      <c r="I30" s="230"/>
      <c r="J30" s="40"/>
    </row>
    <row r="31" spans="1:10" ht="28.5" customHeight="1">
      <c r="A31" s="112" t="s">
        <v>20</v>
      </c>
      <c r="B31" s="199" t="s">
        <v>433</v>
      </c>
      <c r="C31" s="200"/>
      <c r="D31" s="200"/>
      <c r="E31" s="200"/>
      <c r="F31" s="200"/>
      <c r="G31" s="201"/>
      <c r="H31" s="230" t="s">
        <v>21</v>
      </c>
      <c r="I31" s="230"/>
      <c r="J31" s="40"/>
    </row>
    <row r="32" spans="1:10" ht="18.75" customHeight="1">
      <c r="A32" s="86"/>
      <c r="B32" s="86"/>
      <c r="C32" s="86"/>
      <c r="D32" s="86"/>
      <c r="E32" s="86"/>
      <c r="F32" s="86"/>
      <c r="G32" s="86"/>
      <c r="H32" s="84"/>
      <c r="I32" s="37"/>
      <c r="J32" s="39"/>
    </row>
    <row r="33" spans="1:15" ht="18.95" customHeight="1"/>
    <row r="34" spans="1:15" ht="24" customHeight="1">
      <c r="A34" s="195" t="s">
        <v>22</v>
      </c>
      <c r="B34" s="195"/>
      <c r="C34" s="195"/>
      <c r="D34" s="195"/>
      <c r="E34" s="195"/>
      <c r="F34" s="195"/>
      <c r="G34" s="195"/>
      <c r="H34" s="195"/>
      <c r="I34" s="195"/>
      <c r="J34" s="195"/>
    </row>
    <row r="35" spans="1:15" ht="18" customHeight="1">
      <c r="A35" s="195" t="s">
        <v>428</v>
      </c>
      <c r="B35" s="195"/>
      <c r="C35" s="195"/>
      <c r="D35" s="195"/>
      <c r="E35" s="195"/>
      <c r="F35" s="195"/>
      <c r="G35" s="195"/>
      <c r="H35" s="195"/>
      <c r="I35" s="195"/>
      <c r="J35" s="195"/>
    </row>
    <row r="36" spans="1:15" ht="18" customHeight="1">
      <c r="A36" s="195" t="s">
        <v>23</v>
      </c>
      <c r="B36" s="195"/>
      <c r="C36" s="195"/>
      <c r="D36" s="195"/>
      <c r="E36" s="195"/>
      <c r="F36" s="195"/>
      <c r="G36" s="195"/>
      <c r="H36" s="195"/>
      <c r="I36" s="195"/>
      <c r="J36" s="195"/>
    </row>
    <row r="37" spans="1:15" ht="13.5" customHeight="1">
      <c r="B37" s="10"/>
      <c r="D37" s="10"/>
      <c r="E37" s="10"/>
      <c r="F37" s="10"/>
      <c r="G37" s="10"/>
      <c r="H37" s="10"/>
      <c r="I37" s="10"/>
      <c r="J37" s="10"/>
    </row>
    <row r="38" spans="1:15" ht="31.5" customHeight="1">
      <c r="A38" s="219" t="s">
        <v>24</v>
      </c>
      <c r="B38" s="206" t="s">
        <v>25</v>
      </c>
      <c r="C38" s="215" t="s">
        <v>26</v>
      </c>
      <c r="D38" s="215" t="s">
        <v>27</v>
      </c>
      <c r="E38" s="221" t="s">
        <v>28</v>
      </c>
      <c r="F38" s="206" t="s">
        <v>29</v>
      </c>
      <c r="G38" s="227" t="s">
        <v>30</v>
      </c>
      <c r="H38" s="228"/>
      <c r="I38" s="228"/>
      <c r="J38" s="229"/>
    </row>
    <row r="39" spans="1:15" ht="54.75" customHeight="1">
      <c r="A39" s="219"/>
      <c r="B39" s="206"/>
      <c r="C39" s="216"/>
      <c r="D39" s="216"/>
      <c r="E39" s="222"/>
      <c r="F39" s="206"/>
      <c r="G39" s="53" t="s">
        <v>31</v>
      </c>
      <c r="H39" s="53" t="s">
        <v>32</v>
      </c>
      <c r="I39" s="53" t="s">
        <v>33</v>
      </c>
      <c r="J39" s="53" t="s">
        <v>34</v>
      </c>
    </row>
    <row r="40" spans="1:15" ht="20.100000000000001" customHeight="1">
      <c r="A40" s="54">
        <v>1</v>
      </c>
      <c r="B40" s="53">
        <v>2</v>
      </c>
      <c r="C40" s="53">
        <v>3</v>
      </c>
      <c r="D40" s="53">
        <v>4</v>
      </c>
      <c r="E40" s="53">
        <v>5</v>
      </c>
      <c r="F40" s="53">
        <v>6</v>
      </c>
      <c r="G40" s="53">
        <v>7</v>
      </c>
      <c r="H40" s="53">
        <v>8</v>
      </c>
      <c r="I40" s="53">
        <v>9</v>
      </c>
      <c r="J40" s="53">
        <v>10</v>
      </c>
    </row>
    <row r="41" spans="1:15" ht="24.95" customHeight="1">
      <c r="A41" s="218" t="s">
        <v>35</v>
      </c>
      <c r="B41" s="218"/>
      <c r="C41" s="218"/>
      <c r="D41" s="218"/>
      <c r="E41" s="218"/>
      <c r="F41" s="218"/>
      <c r="G41" s="218"/>
      <c r="H41" s="218"/>
      <c r="I41" s="218"/>
      <c r="J41" s="218"/>
    </row>
    <row r="42" spans="1:15" ht="18.75" customHeight="1">
      <c r="A42" s="20" t="s">
        <v>36</v>
      </c>
      <c r="B42" s="42">
        <v>1000</v>
      </c>
      <c r="C42" s="33">
        <f>'I. Інф. до фін.плану'!C11</f>
        <v>90542</v>
      </c>
      <c r="D42" s="33">
        <f>'I. Інф. до фін.плану'!D11</f>
        <v>128098</v>
      </c>
      <c r="E42" s="33">
        <f>'I. Інф. до фін.плану'!E11</f>
        <v>128098</v>
      </c>
      <c r="F42" s="33">
        <f>'I. Інф. до фін.плану'!F11</f>
        <v>192400</v>
      </c>
      <c r="G42" s="44">
        <v>211640</v>
      </c>
      <c r="H42" s="44">
        <v>230880</v>
      </c>
      <c r="I42" s="44">
        <v>269360</v>
      </c>
      <c r="J42" s="44">
        <v>288600</v>
      </c>
      <c r="L42" s="178"/>
      <c r="M42" s="178"/>
      <c r="N42" s="178"/>
      <c r="O42" s="178"/>
    </row>
    <row r="43" spans="1:15" ht="18.75" customHeight="1">
      <c r="A43" s="20" t="s">
        <v>37</v>
      </c>
      <c r="B43" s="54">
        <v>1010</v>
      </c>
      <c r="C43" s="33">
        <f>'I. Інф. до фін.плану'!C12</f>
        <v>-127236</v>
      </c>
      <c r="D43" s="33">
        <f>'I. Інф. до фін.плану'!D12</f>
        <v>-222937</v>
      </c>
      <c r="E43" s="33">
        <f>'I. Інф. до фін.плану'!E12</f>
        <v>-222937</v>
      </c>
      <c r="F43" s="33">
        <f>'I. Інф. до фін.плану'!F12</f>
        <v>-222888</v>
      </c>
      <c r="G43" s="23">
        <v>-234032.40000000002</v>
      </c>
      <c r="H43" s="23">
        <v>-245176.80000000002</v>
      </c>
      <c r="I43" s="23">
        <v>-256321.19999999998</v>
      </c>
      <c r="J43" s="23">
        <v>-267465.59999999998</v>
      </c>
      <c r="L43" s="178"/>
      <c r="M43" s="178"/>
      <c r="N43" s="178"/>
      <c r="O43" s="178"/>
    </row>
    <row r="44" spans="1:15" ht="18.75" customHeight="1">
      <c r="A44" s="21" t="s">
        <v>38</v>
      </c>
      <c r="B44" s="140">
        <v>1020</v>
      </c>
      <c r="C44" s="33">
        <f t="shared" ref="C44:J44" si="0">SUM(C42,C43)</f>
        <v>-36694</v>
      </c>
      <c r="D44" s="33">
        <f t="shared" si="0"/>
        <v>-94839</v>
      </c>
      <c r="E44" s="33">
        <f t="shared" si="0"/>
        <v>-94839</v>
      </c>
      <c r="F44" s="33">
        <f t="shared" si="0"/>
        <v>-30488</v>
      </c>
      <c r="G44" s="33">
        <f t="shared" si="0"/>
        <v>-22392.400000000023</v>
      </c>
      <c r="H44" s="33">
        <f t="shared" si="0"/>
        <v>-14296.800000000017</v>
      </c>
      <c r="I44" s="33">
        <f t="shared" si="0"/>
        <v>13038.800000000017</v>
      </c>
      <c r="J44" s="33">
        <f t="shared" si="0"/>
        <v>21134.400000000023</v>
      </c>
    </row>
    <row r="45" spans="1:15" ht="18.75" customHeight="1">
      <c r="A45" s="22" t="s">
        <v>39</v>
      </c>
      <c r="B45" s="140">
        <v>1300</v>
      </c>
      <c r="C45" s="33">
        <f>'I. Інф. до фін.плану'!C88</f>
        <v>-71718</v>
      </c>
      <c r="D45" s="33">
        <f>'I. Інф. до фін.плану'!D88</f>
        <v>-83085.5</v>
      </c>
      <c r="E45" s="33">
        <f>'I. Інф. до фін.плану'!E88</f>
        <v>-83085.5</v>
      </c>
      <c r="F45" s="33">
        <f>'I. Інф. до фін.плану'!F88</f>
        <v>-15835</v>
      </c>
      <c r="G45" s="96" t="s">
        <v>40</v>
      </c>
      <c r="H45" s="96" t="s">
        <v>40</v>
      </c>
      <c r="I45" s="96" t="s">
        <v>40</v>
      </c>
      <c r="J45" s="96" t="s">
        <v>40</v>
      </c>
    </row>
    <row r="46" spans="1:15" ht="18.75" customHeight="1">
      <c r="A46" s="11" t="s">
        <v>41</v>
      </c>
      <c r="B46" s="43">
        <v>1200</v>
      </c>
      <c r="C46" s="33">
        <f>'I. Інф. до фін.плану'!C82</f>
        <v>-621</v>
      </c>
      <c r="D46" s="33">
        <f>'I. Інф. до фін.плану'!D82</f>
        <v>-16048.5</v>
      </c>
      <c r="E46" s="33">
        <f>'I. Інф. до фін.плану'!E82</f>
        <v>-16048.5</v>
      </c>
      <c r="F46" s="33">
        <f>'I. Інф. до фін.плану'!F82</f>
        <v>-16243</v>
      </c>
      <c r="G46" s="31">
        <v>-8122</v>
      </c>
      <c r="H46" s="31">
        <v>-1624</v>
      </c>
      <c r="I46" s="31">
        <v>1900</v>
      </c>
      <c r="J46" s="31">
        <v>4000</v>
      </c>
      <c r="L46" s="178"/>
      <c r="M46" s="178"/>
      <c r="N46" s="178"/>
    </row>
    <row r="47" spans="1:15" ht="24" customHeight="1">
      <c r="A47" s="220" t="s">
        <v>42</v>
      </c>
      <c r="B47" s="220"/>
      <c r="C47" s="220"/>
      <c r="D47" s="220"/>
      <c r="E47" s="220"/>
      <c r="F47" s="220"/>
      <c r="G47" s="220"/>
      <c r="H47" s="220"/>
      <c r="I47" s="220"/>
      <c r="J47" s="220"/>
    </row>
    <row r="48" spans="1:15" ht="18.75" customHeight="1">
      <c r="A48" s="46" t="s">
        <v>43</v>
      </c>
      <c r="B48" s="54">
        <v>2111</v>
      </c>
      <c r="C48" s="33">
        <f>'ІІ. Розп. ч.п. та розр. з бюд.'!F27</f>
        <v>0</v>
      </c>
      <c r="D48" s="33">
        <f>'ІІ. Розп. ч.п. та розр. з бюд.'!G27</f>
        <v>0</v>
      </c>
      <c r="E48" s="33">
        <f>'ІІ. Розп. ч.п. та розр. з бюд.'!H27</f>
        <v>0</v>
      </c>
      <c r="F48" s="33">
        <f>'ІІ. Розп. ч.п. та розр. з бюд.'!I27</f>
        <v>0</v>
      </c>
      <c r="G48" s="23" t="s">
        <v>40</v>
      </c>
      <c r="H48" s="23" t="s">
        <v>40</v>
      </c>
      <c r="I48" s="23" t="s">
        <v>40</v>
      </c>
      <c r="J48" s="23" t="s">
        <v>40</v>
      </c>
    </row>
    <row r="49" spans="1:15" ht="37.5" customHeight="1">
      <c r="A49" s="46" t="s">
        <v>44</v>
      </c>
      <c r="B49" s="54">
        <v>2112</v>
      </c>
      <c r="C49" s="33">
        <f>'ІІ. Розп. ч.п. та розр. з бюд.'!F28</f>
        <v>0</v>
      </c>
      <c r="D49" s="33">
        <f>'ІІ. Розп. ч.п. та розр. з бюд.'!G28</f>
        <v>0</v>
      </c>
      <c r="E49" s="33">
        <f>'ІІ. Розп. ч.п. та розр. з бюд.'!H28</f>
        <v>0</v>
      </c>
      <c r="F49" s="33">
        <f>'ІІ. Розп. ч.п. та розр. з бюд.'!I28</f>
        <v>480</v>
      </c>
      <c r="G49" s="23" t="s">
        <v>40</v>
      </c>
      <c r="H49" s="23" t="s">
        <v>40</v>
      </c>
      <c r="I49" s="23" t="s">
        <v>40</v>
      </c>
      <c r="J49" s="23" t="s">
        <v>40</v>
      </c>
    </row>
    <row r="50" spans="1:15" ht="37.5" customHeight="1">
      <c r="A50" s="47" t="s">
        <v>45</v>
      </c>
      <c r="B50" s="14">
        <v>2113</v>
      </c>
      <c r="C50" s="34" t="str">
        <f>'ІІ. Розп. ч.п. та розр. з бюд.'!F29</f>
        <v>(    )</v>
      </c>
      <c r="D50" s="34" t="str">
        <f>'ІІ. Розп. ч.п. та розр. з бюд.'!G29</f>
        <v>(    )</v>
      </c>
      <c r="E50" s="34" t="str">
        <f>'ІІ. Розп. ч.п. та розр. з бюд.'!H29</f>
        <v>(    )</v>
      </c>
      <c r="F50" s="34">
        <f>'ІІ. Розп. ч.п. та розр. з бюд.'!I29</f>
        <v>0</v>
      </c>
      <c r="G50" s="23" t="s">
        <v>40</v>
      </c>
      <c r="H50" s="23" t="s">
        <v>40</v>
      </c>
      <c r="I50" s="23" t="s">
        <v>40</v>
      </c>
      <c r="J50" s="23" t="s">
        <v>40</v>
      </c>
    </row>
    <row r="51" spans="1:15" ht="37.5" customHeight="1">
      <c r="A51" s="47" t="s">
        <v>46</v>
      </c>
      <c r="B51" s="14">
        <v>2131</v>
      </c>
      <c r="C51" s="33">
        <f>'ІІ. Розп. ч.п. та розр. з бюд.'!F41</f>
        <v>0</v>
      </c>
      <c r="D51" s="33">
        <f>'ІІ. Розп. ч.п. та розр. з бюд.'!G41</f>
        <v>0</v>
      </c>
      <c r="E51" s="33">
        <f>'ІІ. Розп. ч.п. та розр. з бюд.'!H41</f>
        <v>0</v>
      </c>
      <c r="F51" s="33">
        <f>'ІІ. Розп. ч.п. та розр. з бюд.'!I41</f>
        <v>0</v>
      </c>
      <c r="G51" s="23" t="s">
        <v>40</v>
      </c>
      <c r="H51" s="23" t="s">
        <v>40</v>
      </c>
      <c r="I51" s="23" t="s">
        <v>40</v>
      </c>
      <c r="J51" s="23" t="s">
        <v>40</v>
      </c>
    </row>
    <row r="52" spans="1:15" ht="63" customHeight="1">
      <c r="A52" s="47" t="s">
        <v>47</v>
      </c>
      <c r="B52" s="14">
        <v>2132</v>
      </c>
      <c r="C52" s="33">
        <f>'ІІ. Розп. ч.п. та розр. з бюд.'!F42</f>
        <v>0</v>
      </c>
      <c r="D52" s="33">
        <f>'ІІ. Розп. ч.п. та розр. з бюд.'!G42</f>
        <v>0</v>
      </c>
      <c r="E52" s="33">
        <f>'ІІ. Розп. ч.п. та розр. з бюд.'!H42</f>
        <v>0</v>
      </c>
      <c r="F52" s="33">
        <f>'ІІ. Розп. ч.п. та розр. з бюд.'!I42</f>
        <v>0</v>
      </c>
      <c r="G52" s="23" t="s">
        <v>40</v>
      </c>
      <c r="H52" s="23" t="s">
        <v>40</v>
      </c>
      <c r="I52" s="23" t="s">
        <v>40</v>
      </c>
      <c r="J52" s="23" t="s">
        <v>40</v>
      </c>
    </row>
    <row r="53" spans="1:15" ht="25.15" customHeight="1">
      <c r="A53" s="45" t="s">
        <v>48</v>
      </c>
      <c r="B53" s="30">
        <v>2200</v>
      </c>
      <c r="C53" s="33">
        <f>'ІІ. Розп. ч.п. та розр. з бюд.'!F49</f>
        <v>22953</v>
      </c>
      <c r="D53" s="33">
        <f>'ІІ. Розп. ч.п. та розр. з бюд.'!G49</f>
        <v>69311</v>
      </c>
      <c r="E53" s="33">
        <f>'ІІ. Розп. ч.п. та розр. з бюд.'!H49</f>
        <v>69311</v>
      </c>
      <c r="F53" s="33">
        <f>'ІІ. Розп. ч.п. та розр. з бюд.'!I49</f>
        <v>58652</v>
      </c>
      <c r="G53" s="44">
        <v>64517.200000000004</v>
      </c>
      <c r="H53" s="44">
        <v>67449.799999999988</v>
      </c>
      <c r="I53" s="44">
        <v>70382.399999999994</v>
      </c>
      <c r="J53" s="44">
        <v>73315</v>
      </c>
      <c r="L53" s="178"/>
      <c r="M53" s="178"/>
      <c r="N53" s="178"/>
      <c r="O53" s="178"/>
    </row>
    <row r="54" spans="1:15" ht="24.95" customHeight="1">
      <c r="A54" s="223" t="s">
        <v>49</v>
      </c>
      <c r="B54" s="224"/>
      <c r="C54" s="224"/>
      <c r="D54" s="224"/>
      <c r="E54" s="224"/>
      <c r="F54" s="224"/>
      <c r="G54" s="224"/>
      <c r="H54" s="224"/>
      <c r="I54" s="224"/>
      <c r="J54" s="225"/>
    </row>
    <row r="55" spans="1:15" s="4" customFormat="1" ht="20.100000000000001" customHeight="1">
      <c r="A55" s="18" t="s">
        <v>50</v>
      </c>
      <c r="B55" s="8">
        <v>4000</v>
      </c>
      <c r="C55" s="33">
        <f>'ІV кап. інвеат. V кред. '!F11</f>
        <v>92939</v>
      </c>
      <c r="D55" s="33">
        <f>'ІV кап. інвеат. V кред. '!G11</f>
        <v>124079.84</v>
      </c>
      <c r="E55" s="33">
        <f>'ІV кап. інвеат. V кред. '!H11</f>
        <v>124079.84</v>
      </c>
      <c r="F55" s="33">
        <f>'ІV кап. інвеат. V кред. '!I11</f>
        <v>192380</v>
      </c>
      <c r="G55" s="32">
        <v>717859</v>
      </c>
      <c r="H55" s="32">
        <v>717859</v>
      </c>
      <c r="I55" s="32">
        <v>717859</v>
      </c>
      <c r="J55" s="32">
        <v>717855</v>
      </c>
    </row>
    <row r="56" spans="1:15" ht="24.95" customHeight="1">
      <c r="A56" s="211" t="s">
        <v>51</v>
      </c>
      <c r="B56" s="212"/>
      <c r="C56" s="212"/>
      <c r="D56" s="212"/>
      <c r="E56" s="212"/>
      <c r="F56" s="212"/>
      <c r="G56" s="212"/>
      <c r="H56" s="212"/>
      <c r="I56" s="212"/>
      <c r="J56" s="213"/>
    </row>
    <row r="57" spans="1:15" ht="19.5" customHeight="1">
      <c r="A57" s="123" t="s">
        <v>52</v>
      </c>
      <c r="B57" s="122"/>
      <c r="C57" s="143"/>
      <c r="D57" s="143"/>
      <c r="E57" s="143"/>
      <c r="F57" s="143"/>
      <c r="G57" s="143"/>
      <c r="H57" s="143"/>
      <c r="I57" s="143"/>
      <c r="J57" s="144"/>
    </row>
    <row r="58" spans="1:15" ht="56.25" customHeight="1">
      <c r="A58" s="27" t="s">
        <v>53</v>
      </c>
      <c r="B58" s="149">
        <v>5010</v>
      </c>
      <c r="C58" s="127">
        <f t="shared" ref="C58:J58" si="1">C46/C42</f>
        <v>-6.8586954120739545E-3</v>
      </c>
      <c r="D58" s="127">
        <f t="shared" si="1"/>
        <v>-0.1252829864634889</v>
      </c>
      <c r="E58" s="127">
        <f t="shared" si="1"/>
        <v>-0.1252829864634889</v>
      </c>
      <c r="F58" s="127">
        <f t="shared" si="1"/>
        <v>-8.442307692307692E-2</v>
      </c>
      <c r="G58" s="127">
        <f t="shared" si="1"/>
        <v>-3.8376488376488375E-2</v>
      </c>
      <c r="H58" s="127">
        <f t="shared" si="1"/>
        <v>-7.0339570339570338E-3</v>
      </c>
      <c r="I58" s="127">
        <f t="shared" si="1"/>
        <v>7.0537570537570534E-3</v>
      </c>
      <c r="J58" s="127">
        <f t="shared" si="1"/>
        <v>1.386001386001386E-2</v>
      </c>
    </row>
    <row r="59" spans="1:15" ht="93.75">
      <c r="A59" s="27" t="s">
        <v>54</v>
      </c>
      <c r="B59" s="149">
        <v>5011</v>
      </c>
      <c r="C59" s="127">
        <f>'I. Інф. до фін.плану'!C66/ABS('I. Інф. до фін.плану'!C12+'I. Інф. до фін.плану'!C23+'I. Інф. до фін.плану'!C46+'I. Інф. до фін.плану'!C59)</f>
        <v>-0.45111469245232338</v>
      </c>
      <c r="D59" s="127">
        <f>'I. Інф. до фін.плану'!D66/ABS('I. Інф. до фін.плану'!D12+'I. Інф. до фін.плану'!D23+'I. Інф. до фін.плану'!D46+'I. Інф. до фін.плану'!D59)</f>
        <v>-0.24409492833316435</v>
      </c>
      <c r="E59" s="127">
        <f>'I. Інф. до фін.плану'!E66/ABS('I. Інф. до фін.плану'!E12+'I. Інф. до фін.плану'!E23+'I. Інф. до фін.плану'!E46+'I. Інф. до фін.плану'!E59)</f>
        <v>-0.24409492833316435</v>
      </c>
      <c r="F59" s="127">
        <f>'I. Інф. до фін.плану'!F66/ABS('I. Інф. до фін.плану'!F12+'I. Інф. до фін.плану'!F23+'I. Інф. до фін.плану'!F46+'I. Інф. до фін.плану'!F59)</f>
        <v>-6.797013984010708E-2</v>
      </c>
      <c r="G59" s="128"/>
      <c r="H59" s="128"/>
      <c r="I59" s="129" t="s">
        <v>40</v>
      </c>
      <c r="J59" s="129" t="s">
        <v>40</v>
      </c>
    </row>
    <row r="60" spans="1:15" ht="234.75" customHeight="1">
      <c r="A60" s="27" t="s">
        <v>55</v>
      </c>
      <c r="B60" s="149">
        <v>5012</v>
      </c>
      <c r="C60" s="128"/>
      <c r="D60" s="127">
        <f>((('I. Інф. до фін.плану'!D12+'I. Інф. до фін.плану'!D23+'I. Інф. до фін.плану'!D46+'I. Інф. до фін.плану'!D59)-('I.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фін.плану'!C59))-((D77-100)/100)</f>
        <v>2.1523133225893094</v>
      </c>
      <c r="E60" s="127">
        <f>((('I. Інф. до фін.плану'!E12+'I. Інф. до фін.плану'!E23+'I. Інф. до фін.плану'!E46+'I. Інф. до фін.плану'!E59)-('I. Інф. до фін.плану'!C12+'I. Інф. до фін.плану'!C23+'I. Інф. до фін.плану'!C46+'I. Інф. до фін.плану'!C59))/('I. Інф. до фін.плану'!C12+'I. Інф. до фін.плану'!C23+'I. Інф. до фін.плану'!C46+'I. Інф. до фін.плану'!C59))-((E77-100)/100)</f>
        <v>2.1523133225893094</v>
      </c>
      <c r="F60" s="127">
        <f>((('I. Інф. до фін.плану'!F12+'I. Інф. до фін.плану'!F23+'I. Інф. до фін.плану'!F46+'I. Інф. до фін.плану'!F59)-('I. Інф. до фін.плану'!D12+'I. Інф. до фін.плану'!D23+'I. Інф. до фін.плану'!D46+'I. Інф. до фін.плану'!D59))/('I. Інф. до фін.плану'!D12+'I. Інф. до фін.плану'!D23+'I. Інф. до фін.плану'!D46+'I. Інф. до фін.плану'!D59))-((F77-100)/100)</f>
        <v>1.0800151835414571</v>
      </c>
      <c r="G60" s="128"/>
      <c r="H60" s="128"/>
      <c r="I60" s="129" t="s">
        <v>40</v>
      </c>
      <c r="J60" s="129" t="s">
        <v>40</v>
      </c>
    </row>
    <row r="61" spans="1:15" ht="56.25">
      <c r="A61" s="19" t="s">
        <v>56</v>
      </c>
      <c r="B61" s="149">
        <v>5013</v>
      </c>
      <c r="C61" s="127">
        <f>C45/C42</f>
        <v>-0.79209648560888868</v>
      </c>
      <c r="D61" s="127">
        <f>D45/D42</f>
        <v>-0.64860887757810426</v>
      </c>
      <c r="E61" s="127">
        <f>E45/E42</f>
        <v>-0.64860887757810426</v>
      </c>
      <c r="F61" s="127">
        <f>F45/F42</f>
        <v>-8.2302494802494797E-2</v>
      </c>
      <c r="G61" s="128"/>
      <c r="H61" s="128"/>
      <c r="I61" s="129" t="s">
        <v>40</v>
      </c>
      <c r="J61" s="129" t="s">
        <v>40</v>
      </c>
    </row>
    <row r="62" spans="1:15" ht="45.75" customHeight="1">
      <c r="A62" s="19" t="s">
        <v>57</v>
      </c>
      <c r="B62" s="149">
        <v>5014</v>
      </c>
      <c r="C62" s="127">
        <f>IF(AND(C46&lt;0,C99&lt;0),C46/C99*-1,C46/C99)</f>
        <v>-2.7524399648964177E-3</v>
      </c>
      <c r="D62" s="127">
        <f>IF(AND(D46&lt;0,D99&lt;0),D46/D99*-1,D46/D99)</f>
        <v>-4.2016839724155264E-2</v>
      </c>
      <c r="E62" s="127">
        <f>IF(AND(E46&lt;0,E99&lt;0),E46/E99*-1,E46/E99)</f>
        <v>-6.2833774450691438E-2</v>
      </c>
      <c r="F62" s="127">
        <f>IF(AND(F46&lt;0,F99&lt;0),F46/F99*-1,F46/F99)</f>
        <v>-5.8979665940450253E-2</v>
      </c>
      <c r="G62" s="130"/>
      <c r="H62" s="130"/>
      <c r="I62" s="131" t="s">
        <v>40</v>
      </c>
      <c r="J62" s="131" t="s">
        <v>40</v>
      </c>
    </row>
    <row r="63" spans="1:15" ht="45.75" customHeight="1">
      <c r="A63" s="27" t="s">
        <v>58</v>
      </c>
      <c r="B63" s="149">
        <v>5015</v>
      </c>
      <c r="C63" s="127">
        <f>(C46/C89)</f>
        <v>-1.0795606657464615E-3</v>
      </c>
      <c r="D63" s="127">
        <f>(D46/D89)</f>
        <v>-2.4786285184756167E-2</v>
      </c>
      <c r="E63" s="127">
        <f>(E46/E89)</f>
        <v>-2.4786285184756167E-2</v>
      </c>
      <c r="F63" s="127">
        <f>(F46/F89)</f>
        <v>-2.4798473282442748E-2</v>
      </c>
      <c r="G63" s="130"/>
      <c r="H63" s="130"/>
      <c r="I63" s="131" t="s">
        <v>40</v>
      </c>
      <c r="J63" s="131" t="s">
        <v>40</v>
      </c>
    </row>
    <row r="64" spans="1:15" ht="131.25" customHeight="1">
      <c r="A64" s="27" t="s">
        <v>59</v>
      </c>
      <c r="B64" s="149">
        <v>5016</v>
      </c>
      <c r="C64" s="128"/>
      <c r="D64" s="127">
        <f>((D42-C42)/C42)-((D77-100)/100)</f>
        <v>1.4147909257582116</v>
      </c>
      <c r="E64" s="127">
        <f>((E42-C42)/C42)-((E77-100)/100)</f>
        <v>1.4147909257582116</v>
      </c>
      <c r="F64" s="127">
        <f>((F42-D42)/D42)-((F77-100)/100)</f>
        <v>1.5019750503520743</v>
      </c>
      <c r="G64" s="127">
        <f>((G42-F42)/F42)-((G77-100)/100)</f>
        <v>1.1000000000000001</v>
      </c>
      <c r="H64" s="127">
        <f>((H42-G42)/G42)-((H77-100)/100)</f>
        <v>1.0909090909090908</v>
      </c>
      <c r="I64" s="130"/>
      <c r="J64" s="130"/>
    </row>
    <row r="65" spans="1:10">
      <c r="A65" s="26" t="s">
        <v>60</v>
      </c>
      <c r="B65" s="149"/>
      <c r="C65" s="128"/>
      <c r="D65" s="128"/>
      <c r="E65" s="128"/>
      <c r="F65" s="128"/>
      <c r="G65" s="130"/>
      <c r="H65" s="130"/>
      <c r="I65" s="130"/>
      <c r="J65" s="130"/>
    </row>
    <row r="66" spans="1:10" ht="75">
      <c r="A66" s="28" t="s">
        <v>61</v>
      </c>
      <c r="B66" s="148">
        <v>5020</v>
      </c>
      <c r="C66" s="127" t="e">
        <f>C99/(C90+C92)</f>
        <v>#DIV/0!</v>
      </c>
      <c r="D66" s="127" t="e">
        <f>D99/(D90+D92)</f>
        <v>#DIV/0!</v>
      </c>
      <c r="E66" s="127" t="e">
        <f>E99/(E90+E92)</f>
        <v>#DIV/0!</v>
      </c>
      <c r="F66" s="127" t="e">
        <f>F99/(F90+F92)</f>
        <v>#DIV/0!</v>
      </c>
      <c r="G66" s="128"/>
      <c r="H66" s="128"/>
      <c r="I66" s="129" t="s">
        <v>40</v>
      </c>
      <c r="J66" s="129" t="s">
        <v>40</v>
      </c>
    </row>
    <row r="67" spans="1:10" ht="37.5">
      <c r="A67" s="19" t="s">
        <v>62</v>
      </c>
      <c r="B67" s="148">
        <v>5021</v>
      </c>
      <c r="C67" s="127" t="e">
        <f>C45/ABS('I. Інф. до фін.плану'!C70)</f>
        <v>#VALUE!</v>
      </c>
      <c r="D67" s="127" t="e">
        <f>D45/ABS('I. Інф. до фін.плану'!D70)</f>
        <v>#VALUE!</v>
      </c>
      <c r="E67" s="127" t="e">
        <f>E45/ABS('I. Інф. до фін.плану'!E70)</f>
        <v>#VALUE!</v>
      </c>
      <c r="F67" s="127" t="e">
        <f>F45/ABS('I. Інф. до фін.плану'!F70)</f>
        <v>#DIV/0!</v>
      </c>
      <c r="G67" s="128"/>
      <c r="H67" s="128"/>
      <c r="I67" s="129" t="s">
        <v>40</v>
      </c>
      <c r="J67" s="129" t="s">
        <v>40</v>
      </c>
    </row>
    <row r="68" spans="1:10" ht="93.75">
      <c r="A68" s="19" t="s">
        <v>63</v>
      </c>
      <c r="B68" s="148">
        <v>5022</v>
      </c>
      <c r="C68" s="127">
        <f>((C93+C91)-(C88+C87))/C45</f>
        <v>5.2985303550015335E-3</v>
      </c>
      <c r="D68" s="127">
        <f>((D93+D91)-(D88+D87))/D45</f>
        <v>3.6260237947656326E-3</v>
      </c>
      <c r="E68" s="127">
        <f>((E93+E91)-(E88+E87))/E45</f>
        <v>3.6260237947656326E-3</v>
      </c>
      <c r="F68" s="127">
        <f>((F93+F91)-(F88+F87))/F45</f>
        <v>3.1575623618566466E-2</v>
      </c>
      <c r="G68" s="128"/>
      <c r="H68" s="128"/>
      <c r="I68" s="129" t="s">
        <v>40</v>
      </c>
      <c r="J68" s="129" t="s">
        <v>40</v>
      </c>
    </row>
    <row r="69" spans="1:10" ht="63" customHeight="1">
      <c r="A69" s="19" t="s">
        <v>64</v>
      </c>
      <c r="B69" s="148">
        <v>5023</v>
      </c>
      <c r="C69" s="127">
        <f>(C93+C91)/C99</f>
        <v>0</v>
      </c>
      <c r="D69" s="127">
        <f>(D93+D91)/D99</f>
        <v>0</v>
      </c>
      <c r="E69" s="127">
        <f>(E93+E91)/E99</f>
        <v>0</v>
      </c>
      <c r="F69" s="127">
        <f>(F93+F91)/F99</f>
        <v>0</v>
      </c>
      <c r="G69" s="128"/>
      <c r="H69" s="128"/>
      <c r="I69" s="129" t="s">
        <v>40</v>
      </c>
      <c r="J69" s="129" t="s">
        <v>40</v>
      </c>
    </row>
    <row r="70" spans="1:10" ht="75">
      <c r="A70" s="19" t="s">
        <v>65</v>
      </c>
      <c r="B70" s="148">
        <v>5024</v>
      </c>
      <c r="C70" s="127">
        <f>(C90+C92)/C89</f>
        <v>0</v>
      </c>
      <c r="D70" s="127">
        <f>(D90+D92)/D89</f>
        <v>0</v>
      </c>
      <c r="E70" s="127">
        <f>(E90+E92)/E89</f>
        <v>0</v>
      </c>
      <c r="F70" s="127">
        <f>(F90+F92)/F89</f>
        <v>0</v>
      </c>
      <c r="G70" s="130"/>
      <c r="H70" s="130"/>
      <c r="I70" s="131" t="s">
        <v>40</v>
      </c>
      <c r="J70" s="131" t="s">
        <v>40</v>
      </c>
    </row>
    <row r="71" spans="1:10">
      <c r="A71" s="26" t="s">
        <v>66</v>
      </c>
      <c r="B71" s="148"/>
      <c r="C71" s="128"/>
      <c r="D71" s="128"/>
      <c r="E71" s="128"/>
      <c r="F71" s="128"/>
      <c r="G71" s="130"/>
      <c r="H71" s="130"/>
      <c r="I71" s="131"/>
      <c r="J71" s="131"/>
    </row>
    <row r="72" spans="1:10" ht="58.5" customHeight="1">
      <c r="A72" s="19" t="s">
        <v>67</v>
      </c>
      <c r="B72" s="148">
        <v>5030</v>
      </c>
      <c r="C72" s="127" t="e">
        <f>C83/C92</f>
        <v>#DIV/0!</v>
      </c>
      <c r="D72" s="127" t="e">
        <f>D83/D92</f>
        <v>#DIV/0!</v>
      </c>
      <c r="E72" s="127" t="e">
        <f>E83/E92</f>
        <v>#DIV/0!</v>
      </c>
      <c r="F72" s="127" t="e">
        <f>F83/F92</f>
        <v>#DIV/0!</v>
      </c>
      <c r="G72" s="130"/>
      <c r="H72" s="130"/>
      <c r="I72" s="131" t="s">
        <v>40</v>
      </c>
      <c r="J72" s="131" t="s">
        <v>40</v>
      </c>
    </row>
    <row r="73" spans="1:10" ht="56.25">
      <c r="A73" s="19" t="s">
        <v>68</v>
      </c>
      <c r="B73" s="148">
        <v>5031</v>
      </c>
      <c r="C73" s="127" t="e">
        <f>(C83-C84)/C92</f>
        <v>#DIV/0!</v>
      </c>
      <c r="D73" s="127" t="e">
        <f>(D83-D84)/D92</f>
        <v>#DIV/0!</v>
      </c>
      <c r="E73" s="127" t="e">
        <f>(E83-E84)/E92</f>
        <v>#DIV/0!</v>
      </c>
      <c r="F73" s="127" t="e">
        <f>(F83-F84)/F92</f>
        <v>#DIV/0!</v>
      </c>
      <c r="G73" s="130"/>
      <c r="H73" s="130"/>
      <c r="I73" s="131" t="s">
        <v>40</v>
      </c>
      <c r="J73" s="131" t="s">
        <v>40</v>
      </c>
    </row>
    <row r="74" spans="1:10" ht="56.25">
      <c r="A74" s="19" t="s">
        <v>69</v>
      </c>
      <c r="B74" s="148">
        <v>5032</v>
      </c>
      <c r="C74" s="127" t="e">
        <f>(C88+C87)/C92</f>
        <v>#DIV/0!</v>
      </c>
      <c r="D74" s="127" t="e">
        <f>(D88+D87)/D92</f>
        <v>#DIV/0!</v>
      </c>
      <c r="E74" s="127" t="e">
        <f>(E88+E87)/E92</f>
        <v>#DIV/0!</v>
      </c>
      <c r="F74" s="127" t="e">
        <f>(F88+F87)/F92</f>
        <v>#DIV/0!</v>
      </c>
      <c r="G74" s="130"/>
      <c r="H74" s="130"/>
      <c r="I74" s="131" t="s">
        <v>40</v>
      </c>
      <c r="J74" s="131" t="s">
        <v>40</v>
      </c>
    </row>
    <row r="75" spans="1:10" ht="75">
      <c r="A75" s="19" t="s">
        <v>70</v>
      </c>
      <c r="B75" s="148">
        <v>5033</v>
      </c>
      <c r="C75" s="127">
        <f>C85*365/C42</f>
        <v>188.72026241965054</v>
      </c>
      <c r="D75" s="127">
        <f>D85*365/D42</f>
        <v>172.74371965214132</v>
      </c>
      <c r="E75" s="127">
        <f>E85*365/E42</f>
        <v>172.74371965214132</v>
      </c>
      <c r="F75" s="127">
        <f>F85*365/F42</f>
        <v>86.317567567567565</v>
      </c>
      <c r="G75" s="130"/>
      <c r="H75" s="130"/>
      <c r="I75" s="131" t="s">
        <v>40</v>
      </c>
      <c r="J75" s="131" t="s">
        <v>40</v>
      </c>
    </row>
    <row r="76" spans="1:10" ht="75">
      <c r="A76" s="19" t="s">
        <v>71</v>
      </c>
      <c r="B76" s="148">
        <v>5034</v>
      </c>
      <c r="C76" s="127">
        <f>C94*365/ABS(C43)</f>
        <v>0</v>
      </c>
      <c r="D76" s="127">
        <f>D94*365/ABS(D43)</f>
        <v>0</v>
      </c>
      <c r="E76" s="127">
        <f>E94*365/ABS(E43)</f>
        <v>0</v>
      </c>
      <c r="F76" s="127">
        <f>F94*365/ABS(F43)</f>
        <v>0</v>
      </c>
      <c r="G76" s="130"/>
      <c r="H76" s="130"/>
      <c r="I76" s="131" t="s">
        <v>40</v>
      </c>
      <c r="J76" s="131" t="s">
        <v>40</v>
      </c>
    </row>
    <row r="77" spans="1:10" ht="37.5">
      <c r="A77" s="19" t="s">
        <v>72</v>
      </c>
      <c r="B77" s="148">
        <v>5040</v>
      </c>
      <c r="C77" s="132"/>
      <c r="D77" s="132"/>
      <c r="E77" s="132"/>
      <c r="F77" s="132"/>
      <c r="G77" s="133"/>
      <c r="H77" s="133"/>
      <c r="I77" s="134" t="s">
        <v>40</v>
      </c>
      <c r="J77" s="134" t="s">
        <v>40</v>
      </c>
    </row>
    <row r="78" spans="1:10" ht="24.95" customHeight="1">
      <c r="A78" s="217" t="s">
        <v>73</v>
      </c>
      <c r="B78" s="214"/>
      <c r="C78" s="214"/>
      <c r="D78" s="214"/>
      <c r="E78" s="214"/>
      <c r="F78" s="214"/>
      <c r="G78" s="214"/>
      <c r="H78" s="214"/>
      <c r="I78" s="214"/>
      <c r="J78" s="214"/>
    </row>
    <row r="79" spans="1:10" ht="18.75" customHeight="1">
      <c r="A79" s="19" t="s">
        <v>74</v>
      </c>
      <c r="B79" s="54">
        <v>6000</v>
      </c>
      <c r="C79" s="23"/>
      <c r="D79" s="23"/>
      <c r="E79" s="23"/>
      <c r="F79" s="23"/>
      <c r="G79" s="9" t="s">
        <v>40</v>
      </c>
      <c r="H79" s="9" t="s">
        <v>40</v>
      </c>
      <c r="I79" s="9" t="s">
        <v>40</v>
      </c>
      <c r="J79" s="9" t="s">
        <v>40</v>
      </c>
    </row>
    <row r="80" spans="1:10" ht="18.75" customHeight="1">
      <c r="A80" s="19" t="s">
        <v>75</v>
      </c>
      <c r="B80" s="54">
        <v>6001</v>
      </c>
      <c r="C80" s="33">
        <f>C81-C82</f>
        <v>465298</v>
      </c>
      <c r="D80" s="33">
        <f>D81-D82</f>
        <v>653800</v>
      </c>
      <c r="E80" s="33">
        <f>E81-E82</f>
        <v>653800</v>
      </c>
      <c r="F80" s="33">
        <f>F81-F82</f>
        <v>700500</v>
      </c>
      <c r="G80" s="9" t="s">
        <v>40</v>
      </c>
      <c r="H80" s="9" t="s">
        <v>40</v>
      </c>
      <c r="I80" s="9" t="s">
        <v>40</v>
      </c>
      <c r="J80" s="9" t="s">
        <v>40</v>
      </c>
    </row>
    <row r="81" spans="1:10" ht="18.75" customHeight="1">
      <c r="A81" s="19" t="s">
        <v>76</v>
      </c>
      <c r="B81" s="54">
        <v>6002</v>
      </c>
      <c r="C81" s="23">
        <v>652860</v>
      </c>
      <c r="D81" s="23">
        <v>880800</v>
      </c>
      <c r="E81" s="23">
        <v>880800</v>
      </c>
      <c r="F81" s="23">
        <v>950800</v>
      </c>
      <c r="G81" s="9" t="s">
        <v>40</v>
      </c>
      <c r="H81" s="9" t="s">
        <v>40</v>
      </c>
      <c r="I81" s="9" t="s">
        <v>40</v>
      </c>
      <c r="J81" s="9" t="s">
        <v>40</v>
      </c>
    </row>
    <row r="82" spans="1:10" ht="18.75" customHeight="1">
      <c r="A82" s="19" t="s">
        <v>77</v>
      </c>
      <c r="B82" s="54">
        <v>6003</v>
      </c>
      <c r="C82" s="23">
        <v>187562</v>
      </c>
      <c r="D82" s="23">
        <v>227000</v>
      </c>
      <c r="E82" s="23">
        <v>227000</v>
      </c>
      <c r="F82" s="23">
        <v>250300</v>
      </c>
      <c r="G82" s="9" t="s">
        <v>40</v>
      </c>
      <c r="H82" s="9" t="s">
        <v>40</v>
      </c>
      <c r="I82" s="9" t="s">
        <v>40</v>
      </c>
      <c r="J82" s="9" t="s">
        <v>40</v>
      </c>
    </row>
    <row r="83" spans="1:10" ht="18.75" customHeight="1">
      <c r="A83" s="19" t="s">
        <v>78</v>
      </c>
      <c r="B83" s="54">
        <v>6010</v>
      </c>
      <c r="C83" s="23">
        <v>92334</v>
      </c>
      <c r="D83" s="23">
        <v>120400</v>
      </c>
      <c r="E83" s="23">
        <v>120400</v>
      </c>
      <c r="F83" s="23">
        <v>140500</v>
      </c>
      <c r="G83" s="9" t="s">
        <v>40</v>
      </c>
      <c r="H83" s="9" t="s">
        <v>40</v>
      </c>
      <c r="I83" s="9" t="s">
        <v>40</v>
      </c>
      <c r="J83" s="9" t="s">
        <v>40</v>
      </c>
    </row>
    <row r="84" spans="1:10" ht="18.75" customHeight="1">
      <c r="A84" s="19" t="s">
        <v>79</v>
      </c>
      <c r="B84" s="54">
        <v>6011</v>
      </c>
      <c r="C84" s="23">
        <v>24009</v>
      </c>
      <c r="D84" s="23">
        <v>19231</v>
      </c>
      <c r="E84" s="23">
        <v>19231</v>
      </c>
      <c r="F84" s="23">
        <v>21300</v>
      </c>
      <c r="G84" s="9" t="s">
        <v>40</v>
      </c>
      <c r="H84" s="9" t="s">
        <v>40</v>
      </c>
      <c r="I84" s="9" t="s">
        <v>40</v>
      </c>
      <c r="J84" s="9" t="s">
        <v>40</v>
      </c>
    </row>
    <row r="85" spans="1:10" ht="18.75" customHeight="1">
      <c r="A85" s="19" t="s">
        <v>80</v>
      </c>
      <c r="B85" s="54">
        <v>6012</v>
      </c>
      <c r="C85" s="23">
        <v>46814</v>
      </c>
      <c r="D85" s="23">
        <v>60625</v>
      </c>
      <c r="E85" s="23">
        <v>60625</v>
      </c>
      <c r="F85" s="23">
        <v>45500</v>
      </c>
      <c r="G85" s="9" t="s">
        <v>40</v>
      </c>
      <c r="H85" s="9" t="s">
        <v>40</v>
      </c>
      <c r="I85" s="9" t="s">
        <v>40</v>
      </c>
      <c r="J85" s="9" t="s">
        <v>40</v>
      </c>
    </row>
    <row r="86" spans="1:10" ht="18.600000000000001" customHeight="1">
      <c r="A86" s="19" t="s">
        <v>81</v>
      </c>
      <c r="B86" s="54">
        <v>6013</v>
      </c>
      <c r="C86" s="23"/>
      <c r="D86" s="23">
        <v>0</v>
      </c>
      <c r="E86" s="23"/>
      <c r="F86" s="23"/>
      <c r="G86" s="9" t="s">
        <v>40</v>
      </c>
      <c r="H86" s="9" t="s">
        <v>40</v>
      </c>
      <c r="I86" s="9" t="s">
        <v>40</v>
      </c>
      <c r="J86" s="9" t="s">
        <v>40</v>
      </c>
    </row>
    <row r="87" spans="1:10" ht="18.600000000000001" customHeight="1">
      <c r="A87" s="19" t="s">
        <v>82</v>
      </c>
      <c r="B87" s="54">
        <v>6014</v>
      </c>
      <c r="C87" s="23"/>
      <c r="D87" s="23">
        <v>0</v>
      </c>
      <c r="E87" s="23"/>
      <c r="F87" s="23"/>
      <c r="G87" s="9" t="s">
        <v>40</v>
      </c>
      <c r="H87" s="9" t="s">
        <v>40</v>
      </c>
      <c r="I87" s="9" t="s">
        <v>40</v>
      </c>
      <c r="J87" s="9" t="s">
        <v>40</v>
      </c>
    </row>
    <row r="88" spans="1:10" ht="18.600000000000001" customHeight="1">
      <c r="A88" s="19" t="s">
        <v>83</v>
      </c>
      <c r="B88" s="54">
        <v>6015</v>
      </c>
      <c r="C88" s="23">
        <v>380</v>
      </c>
      <c r="D88" s="23">
        <v>301.27</v>
      </c>
      <c r="E88" s="23">
        <v>301.27</v>
      </c>
      <c r="F88" s="23">
        <v>500</v>
      </c>
      <c r="G88" s="9" t="s">
        <v>40</v>
      </c>
      <c r="H88" s="9" t="s">
        <v>40</v>
      </c>
      <c r="I88" s="9" t="s">
        <v>40</v>
      </c>
      <c r="J88" s="9" t="s">
        <v>40</v>
      </c>
    </row>
    <row r="89" spans="1:10" s="4" customFormat="1" ht="20.100000000000001" customHeight="1">
      <c r="A89" s="18" t="s">
        <v>84</v>
      </c>
      <c r="B89" s="140">
        <v>6020</v>
      </c>
      <c r="C89" s="32">
        <v>575234</v>
      </c>
      <c r="D89" s="32">
        <v>647475</v>
      </c>
      <c r="E89" s="32">
        <v>647475</v>
      </c>
      <c r="F89" s="32">
        <v>655000</v>
      </c>
      <c r="G89" s="31" t="s">
        <v>40</v>
      </c>
      <c r="H89" s="31" t="s">
        <v>40</v>
      </c>
      <c r="I89" s="31" t="s">
        <v>40</v>
      </c>
      <c r="J89" s="31" t="s">
        <v>40</v>
      </c>
    </row>
    <row r="90" spans="1:10" ht="18.600000000000001" customHeight="1">
      <c r="A90" s="19" t="s">
        <v>85</v>
      </c>
      <c r="B90" s="54">
        <v>6030</v>
      </c>
      <c r="C90" s="23"/>
      <c r="D90" s="23"/>
      <c r="E90" s="23"/>
      <c r="F90" s="23"/>
      <c r="G90" s="9" t="s">
        <v>40</v>
      </c>
      <c r="H90" s="9" t="s">
        <v>40</v>
      </c>
      <c r="I90" s="9" t="s">
        <v>40</v>
      </c>
      <c r="J90" s="9" t="s">
        <v>40</v>
      </c>
    </row>
    <row r="91" spans="1:10" ht="18.600000000000001" customHeight="1">
      <c r="A91" s="19" t="s">
        <v>86</v>
      </c>
      <c r="B91" s="54">
        <v>6031</v>
      </c>
      <c r="C91" s="23"/>
      <c r="D91" s="23"/>
      <c r="E91" s="23"/>
      <c r="F91" s="23"/>
      <c r="G91" s="9" t="s">
        <v>40</v>
      </c>
      <c r="H91" s="9" t="s">
        <v>40</v>
      </c>
      <c r="I91" s="9" t="s">
        <v>40</v>
      </c>
      <c r="J91" s="9" t="s">
        <v>40</v>
      </c>
    </row>
    <row r="92" spans="1:10" ht="18.600000000000001" customHeight="1">
      <c r="A92" s="19" t="s">
        <v>87</v>
      </c>
      <c r="B92" s="54">
        <v>6040</v>
      </c>
      <c r="C92" s="23"/>
      <c r="D92" s="23"/>
      <c r="E92" s="23"/>
      <c r="F92" s="23"/>
      <c r="G92" s="9" t="s">
        <v>40</v>
      </c>
      <c r="H92" s="9" t="s">
        <v>40</v>
      </c>
      <c r="I92" s="9" t="s">
        <v>40</v>
      </c>
      <c r="J92" s="9" t="s">
        <v>40</v>
      </c>
    </row>
    <row r="93" spans="1:10" ht="18.600000000000001" customHeight="1">
      <c r="A93" s="19" t="s">
        <v>88</v>
      </c>
      <c r="B93" s="54">
        <v>6041</v>
      </c>
      <c r="C93" s="23"/>
      <c r="D93" s="23"/>
      <c r="E93" s="23"/>
      <c r="F93" s="23"/>
      <c r="G93" s="9" t="s">
        <v>40</v>
      </c>
      <c r="H93" s="9" t="s">
        <v>40</v>
      </c>
      <c r="I93" s="9" t="s">
        <v>40</v>
      </c>
      <c r="J93" s="9" t="s">
        <v>40</v>
      </c>
    </row>
    <row r="94" spans="1:10" ht="18.75" customHeight="1">
      <c r="A94" s="19" t="s">
        <v>89</v>
      </c>
      <c r="B94" s="54">
        <v>6042</v>
      </c>
      <c r="C94" s="23"/>
      <c r="D94" s="23"/>
      <c r="E94" s="23"/>
      <c r="F94" s="23"/>
      <c r="G94" s="9" t="s">
        <v>40</v>
      </c>
      <c r="H94" s="9" t="s">
        <v>40</v>
      </c>
      <c r="I94" s="9" t="s">
        <v>40</v>
      </c>
      <c r="J94" s="9" t="s">
        <v>40</v>
      </c>
    </row>
    <row r="95" spans="1:10" ht="19.5" customHeight="1">
      <c r="A95" s="19" t="s">
        <v>90</v>
      </c>
      <c r="B95" s="54">
        <v>6043</v>
      </c>
      <c r="C95" s="23"/>
      <c r="D95" s="23"/>
      <c r="E95" s="23"/>
      <c r="F95" s="23"/>
      <c r="G95" s="9" t="s">
        <v>40</v>
      </c>
      <c r="H95" s="9" t="s">
        <v>40</v>
      </c>
      <c r="I95" s="9" t="s">
        <v>40</v>
      </c>
      <c r="J95" s="9" t="s">
        <v>40</v>
      </c>
    </row>
    <row r="96" spans="1:10" s="4" customFormat="1" ht="18.75" customHeight="1">
      <c r="A96" s="18" t="s">
        <v>91</v>
      </c>
      <c r="B96" s="140">
        <v>6050</v>
      </c>
      <c r="C96" s="44"/>
      <c r="D96" s="44"/>
      <c r="E96" s="44"/>
      <c r="F96" s="44"/>
      <c r="G96" s="31" t="s">
        <v>40</v>
      </c>
      <c r="H96" s="31" t="s">
        <v>40</v>
      </c>
      <c r="I96" s="31" t="s">
        <v>40</v>
      </c>
      <c r="J96" s="31" t="s">
        <v>40</v>
      </c>
    </row>
    <row r="97" spans="1:10" ht="18.75" customHeight="1">
      <c r="A97" s="19" t="s">
        <v>92</v>
      </c>
      <c r="B97" s="54">
        <v>6060</v>
      </c>
      <c r="C97" s="23"/>
      <c r="D97" s="23"/>
      <c r="E97" s="23"/>
      <c r="F97" s="23"/>
      <c r="G97" s="9" t="s">
        <v>40</v>
      </c>
      <c r="H97" s="9" t="s">
        <v>40</v>
      </c>
      <c r="I97" s="9" t="s">
        <v>40</v>
      </c>
      <c r="J97" s="9" t="s">
        <v>40</v>
      </c>
    </row>
    <row r="98" spans="1:10" ht="18.75" customHeight="1">
      <c r="A98" s="19" t="s">
        <v>93</v>
      </c>
      <c r="B98" s="54">
        <v>6070</v>
      </c>
      <c r="C98" s="23"/>
      <c r="D98" s="23"/>
      <c r="E98" s="23"/>
      <c r="F98" s="23"/>
      <c r="G98" s="9" t="s">
        <v>40</v>
      </c>
      <c r="H98" s="9" t="s">
        <v>40</v>
      </c>
      <c r="I98" s="9" t="s">
        <v>40</v>
      </c>
      <c r="J98" s="9" t="s">
        <v>40</v>
      </c>
    </row>
    <row r="99" spans="1:10" s="4" customFormat="1" ht="18.75" customHeight="1">
      <c r="A99" s="18" t="s">
        <v>94</v>
      </c>
      <c r="B99" s="140">
        <v>6080</v>
      </c>
      <c r="C99" s="32">
        <v>225618</v>
      </c>
      <c r="D99" s="32">
        <v>381954</v>
      </c>
      <c r="E99" s="32">
        <v>255412</v>
      </c>
      <c r="F99" s="32">
        <v>275400</v>
      </c>
      <c r="G99" s="31" t="s">
        <v>40</v>
      </c>
      <c r="H99" s="31" t="s">
        <v>40</v>
      </c>
      <c r="I99" s="31" t="s">
        <v>40</v>
      </c>
      <c r="J99" s="31" t="s">
        <v>40</v>
      </c>
    </row>
    <row r="100" spans="1:10" s="4" customFormat="1" ht="27" customHeight="1">
      <c r="A100" s="214" t="s">
        <v>95</v>
      </c>
      <c r="B100" s="214"/>
      <c r="C100" s="214"/>
      <c r="D100" s="214"/>
      <c r="E100" s="214"/>
      <c r="F100" s="214"/>
      <c r="G100" s="214"/>
      <c r="H100" s="214"/>
      <c r="I100" s="214"/>
      <c r="J100" s="214"/>
    </row>
    <row r="101" spans="1:10" s="4" customFormat="1" ht="18.75" customHeight="1">
      <c r="A101" s="102" t="s">
        <v>96</v>
      </c>
      <c r="B101" s="141">
        <v>7000</v>
      </c>
      <c r="C101" s="140"/>
      <c r="D101" s="140"/>
      <c r="E101" s="140"/>
      <c r="F101" s="33">
        <f>'ІV кап. інвеат. V кред. '!C41</f>
        <v>0</v>
      </c>
      <c r="G101" s="140"/>
      <c r="H101" s="140"/>
      <c r="I101" s="140"/>
      <c r="J101" s="140"/>
    </row>
    <row r="102" spans="1:10" s="4" customFormat="1" ht="18.75" customHeight="1">
      <c r="A102" s="26" t="s">
        <v>97</v>
      </c>
      <c r="B102" s="103" t="s">
        <v>98</v>
      </c>
      <c r="C102" s="33">
        <f>SUM(C103:C105)</f>
        <v>0</v>
      </c>
      <c r="D102" s="33">
        <f>SUM(D103:D105)</f>
        <v>11000</v>
      </c>
      <c r="E102" s="33">
        <f>SUM(E103:E105)</f>
        <v>11000</v>
      </c>
      <c r="F102" s="33">
        <f>SUM(F103:F105)</f>
        <v>0</v>
      </c>
      <c r="G102" s="32"/>
      <c r="H102" s="32"/>
      <c r="I102" s="32"/>
      <c r="J102" s="32"/>
    </row>
    <row r="103" spans="1:10" s="4" customFormat="1" ht="18.75" customHeight="1">
      <c r="A103" s="19" t="s">
        <v>99</v>
      </c>
      <c r="B103" s="104" t="s">
        <v>100</v>
      </c>
      <c r="C103" s="36"/>
      <c r="D103" s="36"/>
      <c r="E103" s="36"/>
      <c r="F103" s="23">
        <f>'ІV кап. інвеат. V кред. '!E32</f>
        <v>0</v>
      </c>
      <c r="G103" s="23" t="s">
        <v>40</v>
      </c>
      <c r="H103" s="23" t="s">
        <v>40</v>
      </c>
      <c r="I103" s="23" t="s">
        <v>40</v>
      </c>
      <c r="J103" s="23" t="s">
        <v>40</v>
      </c>
    </row>
    <row r="104" spans="1:10" s="4" customFormat="1" ht="18.75" customHeight="1">
      <c r="A104" s="19" t="s">
        <v>101</v>
      </c>
      <c r="B104" s="104" t="s">
        <v>102</v>
      </c>
      <c r="C104" s="23"/>
      <c r="D104" s="23"/>
      <c r="E104" s="23"/>
      <c r="F104" s="23">
        <f>'ІV кап. інвеат. V кред. '!E35</f>
        <v>0</v>
      </c>
      <c r="G104" s="23" t="s">
        <v>40</v>
      </c>
      <c r="H104" s="23" t="s">
        <v>40</v>
      </c>
      <c r="I104" s="23" t="s">
        <v>40</v>
      </c>
      <c r="J104" s="23" t="s">
        <v>40</v>
      </c>
    </row>
    <row r="105" spans="1:10" s="4" customFormat="1" ht="18.75" customHeight="1">
      <c r="A105" s="19" t="s">
        <v>103</v>
      </c>
      <c r="B105" s="104" t="s">
        <v>104</v>
      </c>
      <c r="C105" s="23"/>
      <c r="D105" s="23">
        <v>11000</v>
      </c>
      <c r="E105" s="23">
        <v>11000</v>
      </c>
      <c r="F105" s="23">
        <f>'ІV кап. інвеат. V кред. '!E38</f>
        <v>0</v>
      </c>
      <c r="G105" s="23" t="s">
        <v>40</v>
      </c>
      <c r="H105" s="23" t="s">
        <v>40</v>
      </c>
      <c r="I105" s="23" t="s">
        <v>40</v>
      </c>
      <c r="J105" s="23" t="s">
        <v>40</v>
      </c>
    </row>
    <row r="106" spans="1:10" s="4" customFormat="1" ht="18.75" customHeight="1">
      <c r="A106" s="18" t="s">
        <v>105</v>
      </c>
      <c r="B106" s="105" t="s">
        <v>106</v>
      </c>
      <c r="C106" s="33">
        <f>SUM(C107:C109)</f>
        <v>0</v>
      </c>
      <c r="D106" s="33">
        <f>SUM(D107:D109)</f>
        <v>0</v>
      </c>
      <c r="E106" s="33">
        <f>SUM(E107:E109)</f>
        <v>0</v>
      </c>
      <c r="F106" s="33">
        <f>SUM(F107:F109)</f>
        <v>-11000</v>
      </c>
      <c r="G106" s="32"/>
      <c r="H106" s="32"/>
      <c r="I106" s="32"/>
      <c r="J106" s="32"/>
    </row>
    <row r="107" spans="1:10" s="4" customFormat="1" ht="18.75" customHeight="1">
      <c r="A107" s="19" t="s">
        <v>99</v>
      </c>
      <c r="B107" s="104" t="s">
        <v>107</v>
      </c>
      <c r="C107" s="23"/>
      <c r="D107" s="23"/>
      <c r="E107" s="23"/>
      <c r="F107" s="23" t="str">
        <f>'ІV кап. інвеат. V кред. '!F32</f>
        <v>(    )</v>
      </c>
      <c r="G107" s="23" t="s">
        <v>40</v>
      </c>
      <c r="H107" s="23" t="s">
        <v>40</v>
      </c>
      <c r="I107" s="23" t="s">
        <v>40</v>
      </c>
      <c r="J107" s="23" t="s">
        <v>40</v>
      </c>
    </row>
    <row r="108" spans="1:10" s="4" customFormat="1" ht="18.75" customHeight="1">
      <c r="A108" s="19" t="s">
        <v>101</v>
      </c>
      <c r="B108" s="104" t="s">
        <v>108</v>
      </c>
      <c r="C108" s="23"/>
      <c r="D108" s="23"/>
      <c r="E108" s="23"/>
      <c r="F108" s="23" t="str">
        <f>'ІV кап. інвеат. V кред. '!F35</f>
        <v>(    )</v>
      </c>
      <c r="G108" s="23" t="s">
        <v>40</v>
      </c>
      <c r="H108" s="23" t="s">
        <v>40</v>
      </c>
      <c r="I108" s="23" t="s">
        <v>40</v>
      </c>
      <c r="J108" s="23" t="s">
        <v>40</v>
      </c>
    </row>
    <row r="109" spans="1:10" ht="18.75" customHeight="1">
      <c r="A109" s="19" t="s">
        <v>103</v>
      </c>
      <c r="B109" s="104" t="s">
        <v>109</v>
      </c>
      <c r="C109" s="23"/>
      <c r="D109" s="23"/>
      <c r="E109" s="23"/>
      <c r="F109" s="23">
        <v>-11000</v>
      </c>
      <c r="G109" s="23" t="s">
        <v>40</v>
      </c>
      <c r="H109" s="23" t="s">
        <v>40</v>
      </c>
      <c r="I109" s="23" t="s">
        <v>40</v>
      </c>
      <c r="J109" s="23" t="s">
        <v>40</v>
      </c>
    </row>
    <row r="110" spans="1:10" ht="18.75" customHeight="1">
      <c r="A110" s="106" t="s">
        <v>110</v>
      </c>
      <c r="B110" s="141">
        <v>7030</v>
      </c>
      <c r="C110" s="32"/>
      <c r="D110" s="32"/>
      <c r="E110" s="32"/>
      <c r="F110" s="33">
        <f>'ІV кап. інвеат. V кред. '!L41</f>
        <v>0</v>
      </c>
      <c r="G110" s="32"/>
      <c r="H110" s="32"/>
      <c r="I110" s="32"/>
      <c r="J110" s="32"/>
    </row>
    <row r="111" spans="1:10" ht="27" customHeight="1">
      <c r="A111" s="214" t="s">
        <v>111</v>
      </c>
      <c r="B111" s="214"/>
      <c r="C111" s="214"/>
      <c r="D111" s="214"/>
      <c r="E111" s="214"/>
      <c r="F111" s="214"/>
      <c r="G111" s="214"/>
      <c r="H111" s="214"/>
      <c r="I111" s="214"/>
      <c r="J111" s="214"/>
    </row>
    <row r="112" spans="1:10" s="3" customFormat="1" ht="60.75" customHeight="1">
      <c r="A112" s="117" t="s">
        <v>112</v>
      </c>
      <c r="B112" s="41" t="s">
        <v>113</v>
      </c>
      <c r="C112" s="33">
        <f>SUM(C113:C117)</f>
        <v>229</v>
      </c>
      <c r="D112" s="33">
        <f>SUM(D113:D117)</f>
        <v>526</v>
      </c>
      <c r="E112" s="33">
        <f>SUM(E113:E117)</f>
        <v>526</v>
      </c>
      <c r="F112" s="33">
        <f>SUM(F113:F117)</f>
        <v>489</v>
      </c>
      <c r="G112" s="33">
        <v>500</v>
      </c>
      <c r="H112" s="33">
        <v>505</v>
      </c>
      <c r="I112" s="33">
        <v>510</v>
      </c>
      <c r="J112" s="33">
        <v>515</v>
      </c>
    </row>
    <row r="113" spans="1:10" s="3" customFormat="1" ht="18.75" customHeight="1">
      <c r="A113" s="118" t="s">
        <v>114</v>
      </c>
      <c r="B113" s="29" t="s">
        <v>115</v>
      </c>
      <c r="C113" s="23"/>
      <c r="D113" s="23"/>
      <c r="E113" s="23"/>
      <c r="F113" s="23"/>
      <c r="G113" s="9" t="s">
        <v>40</v>
      </c>
      <c r="H113" s="9" t="s">
        <v>40</v>
      </c>
      <c r="I113" s="9" t="s">
        <v>40</v>
      </c>
      <c r="J113" s="9" t="s">
        <v>40</v>
      </c>
    </row>
    <row r="114" spans="1:10" s="3" customFormat="1" ht="18.75" customHeight="1">
      <c r="A114" s="118" t="s">
        <v>116</v>
      </c>
      <c r="B114" s="29" t="s">
        <v>117</v>
      </c>
      <c r="C114" s="23"/>
      <c r="D114" s="23"/>
      <c r="E114" s="23"/>
      <c r="F114" s="23"/>
      <c r="G114" s="9" t="s">
        <v>40</v>
      </c>
      <c r="H114" s="9" t="s">
        <v>40</v>
      </c>
      <c r="I114" s="9" t="s">
        <v>40</v>
      </c>
      <c r="J114" s="9" t="s">
        <v>40</v>
      </c>
    </row>
    <row r="115" spans="1:10" s="3" customFormat="1" ht="18.75" customHeight="1">
      <c r="A115" s="46" t="s">
        <v>118</v>
      </c>
      <c r="B115" s="29" t="s">
        <v>119</v>
      </c>
      <c r="C115" s="23">
        <v>1</v>
      </c>
      <c r="D115" s="23">
        <v>1</v>
      </c>
      <c r="E115" s="23">
        <v>1</v>
      </c>
      <c r="F115" s="23">
        <v>1</v>
      </c>
      <c r="G115" s="9" t="s">
        <v>40</v>
      </c>
      <c r="H115" s="9" t="s">
        <v>40</v>
      </c>
      <c r="I115" s="9" t="s">
        <v>40</v>
      </c>
      <c r="J115" s="9" t="s">
        <v>40</v>
      </c>
    </row>
    <row r="116" spans="1:10" s="3" customFormat="1" ht="18.75" customHeight="1">
      <c r="A116" s="46" t="s">
        <v>120</v>
      </c>
      <c r="B116" s="29" t="s">
        <v>121</v>
      </c>
      <c r="C116" s="23">
        <v>19</v>
      </c>
      <c r="D116" s="23">
        <v>34</v>
      </c>
      <c r="E116" s="23">
        <v>34</v>
      </c>
      <c r="F116" s="23">
        <v>44</v>
      </c>
      <c r="G116" s="9" t="s">
        <v>40</v>
      </c>
      <c r="H116" s="9" t="s">
        <v>40</v>
      </c>
      <c r="I116" s="9" t="s">
        <v>40</v>
      </c>
      <c r="J116" s="9" t="s">
        <v>40</v>
      </c>
    </row>
    <row r="117" spans="1:10" s="3" customFormat="1" ht="18.75" customHeight="1">
      <c r="A117" s="46" t="s">
        <v>122</v>
      </c>
      <c r="B117" s="29" t="s">
        <v>123</v>
      </c>
      <c r="C117" s="23">
        <v>209</v>
      </c>
      <c r="D117" s="23">
        <v>491</v>
      </c>
      <c r="E117" s="23">
        <v>491</v>
      </c>
      <c r="F117" s="23">
        <v>444</v>
      </c>
      <c r="G117" s="9" t="s">
        <v>40</v>
      </c>
      <c r="H117" s="9" t="s">
        <v>40</v>
      </c>
      <c r="I117" s="9" t="s">
        <v>40</v>
      </c>
      <c r="J117" s="9" t="s">
        <v>40</v>
      </c>
    </row>
    <row r="118" spans="1:10" s="3" customFormat="1" ht="18.75" customHeight="1">
      <c r="A118" s="117" t="s">
        <v>124</v>
      </c>
      <c r="B118" s="41" t="s">
        <v>125</v>
      </c>
      <c r="C118" s="33">
        <f>'I. Інф. до фін.плану'!C93</f>
        <v>51606</v>
      </c>
      <c r="D118" s="33">
        <f>'I. Інф. до фін.плану'!D93</f>
        <v>95476</v>
      </c>
      <c r="E118" s="33">
        <f>'I. Інф. до фін.плану'!E93</f>
        <v>95476</v>
      </c>
      <c r="F118" s="33">
        <f>'I. Інф. до фін.плану'!F93</f>
        <v>125085</v>
      </c>
      <c r="G118" s="33">
        <f>F118*1.05</f>
        <v>131339.25</v>
      </c>
      <c r="H118" s="33">
        <f>F118*1.1</f>
        <v>137593.5</v>
      </c>
      <c r="I118" s="33">
        <f>F118*1.15</f>
        <v>143847.75</v>
      </c>
      <c r="J118" s="33">
        <f>F118*1.2</f>
        <v>150102</v>
      </c>
    </row>
    <row r="119" spans="1:10" s="3" customFormat="1" ht="18.75" customHeight="1">
      <c r="A119" s="19" t="s">
        <v>114</v>
      </c>
      <c r="B119" s="29" t="s">
        <v>126</v>
      </c>
      <c r="C119" s="23"/>
      <c r="D119" s="23"/>
      <c r="E119" s="23"/>
      <c r="F119" s="23"/>
      <c r="G119" s="9" t="s">
        <v>40</v>
      </c>
      <c r="H119" s="9" t="s">
        <v>40</v>
      </c>
      <c r="I119" s="9" t="s">
        <v>40</v>
      </c>
      <c r="J119" s="9" t="s">
        <v>40</v>
      </c>
    </row>
    <row r="120" spans="1:10" s="3" customFormat="1" ht="18.75" customHeight="1">
      <c r="A120" s="19" t="s">
        <v>116</v>
      </c>
      <c r="B120" s="29" t="s">
        <v>127</v>
      </c>
      <c r="C120" s="23"/>
      <c r="D120" s="23"/>
      <c r="E120" s="23"/>
      <c r="F120" s="23"/>
      <c r="G120" s="9" t="s">
        <v>40</v>
      </c>
      <c r="H120" s="9" t="s">
        <v>40</v>
      </c>
      <c r="I120" s="9" t="s">
        <v>40</v>
      </c>
      <c r="J120" s="9" t="s">
        <v>40</v>
      </c>
    </row>
    <row r="121" spans="1:10" s="3" customFormat="1" ht="18.75" customHeight="1">
      <c r="A121" s="5" t="s">
        <v>118</v>
      </c>
      <c r="B121" s="29" t="s">
        <v>128</v>
      </c>
      <c r="C121" s="23">
        <v>488</v>
      </c>
      <c r="D121" s="23">
        <v>459</v>
      </c>
      <c r="E121" s="23">
        <v>459</v>
      </c>
      <c r="F121" s="23">
        <v>888</v>
      </c>
      <c r="G121" s="9" t="s">
        <v>40</v>
      </c>
      <c r="H121" s="9" t="s">
        <v>40</v>
      </c>
      <c r="I121" s="9" t="s">
        <v>40</v>
      </c>
      <c r="J121" s="9" t="s">
        <v>40</v>
      </c>
    </row>
    <row r="122" spans="1:10" s="3" customFormat="1" ht="18.75" customHeight="1">
      <c r="A122" s="5" t="s">
        <v>120</v>
      </c>
      <c r="B122" s="29" t="s">
        <v>129</v>
      </c>
      <c r="C122" s="23">
        <v>5808</v>
      </c>
      <c r="D122" s="23">
        <v>9706</v>
      </c>
      <c r="E122" s="23">
        <v>9706</v>
      </c>
      <c r="F122" s="23">
        <v>18122</v>
      </c>
      <c r="G122" s="9" t="s">
        <v>40</v>
      </c>
      <c r="H122" s="9" t="s">
        <v>40</v>
      </c>
      <c r="I122" s="9" t="s">
        <v>40</v>
      </c>
      <c r="J122" s="9" t="s">
        <v>40</v>
      </c>
    </row>
    <row r="123" spans="1:10" s="3" customFormat="1" ht="18.75" customHeight="1">
      <c r="A123" s="5" t="s">
        <v>122</v>
      </c>
      <c r="B123" s="29" t="s">
        <v>130</v>
      </c>
      <c r="C123" s="23">
        <v>41237</v>
      </c>
      <c r="D123" s="23">
        <v>99311</v>
      </c>
      <c r="E123" s="23">
        <v>99311</v>
      </c>
      <c r="F123" s="23">
        <v>106075</v>
      </c>
      <c r="G123" s="9" t="s">
        <v>40</v>
      </c>
      <c r="H123" s="9" t="s">
        <v>40</v>
      </c>
      <c r="I123" s="9" t="s">
        <v>40</v>
      </c>
      <c r="J123" s="9" t="s">
        <v>40</v>
      </c>
    </row>
    <row r="124" spans="1:10" s="3" customFormat="1" ht="37.5">
      <c r="A124" s="18" t="s">
        <v>131</v>
      </c>
      <c r="B124" s="41" t="s">
        <v>132</v>
      </c>
      <c r="C124" s="78">
        <f t="shared" ref="C124:J126" si="2">(C118/C112)/12*1000</f>
        <v>18779.475982532753</v>
      </c>
      <c r="D124" s="33">
        <f t="shared" si="2"/>
        <v>15126.108998732574</v>
      </c>
      <c r="E124" s="33">
        <f t="shared" si="2"/>
        <v>15126.108998732574</v>
      </c>
      <c r="F124" s="33">
        <f t="shared" si="2"/>
        <v>21316.462167689162</v>
      </c>
      <c r="G124" s="33">
        <f t="shared" si="2"/>
        <v>21889.875</v>
      </c>
      <c r="H124" s="33">
        <f t="shared" si="2"/>
        <v>22705.198019801981</v>
      </c>
      <c r="I124" s="33">
        <f t="shared" si="2"/>
        <v>23504.534313725489</v>
      </c>
      <c r="J124" s="33">
        <f t="shared" si="2"/>
        <v>24288.34951456311</v>
      </c>
    </row>
    <row r="125" spans="1:10" s="3" customFormat="1" ht="18.75" customHeight="1">
      <c r="A125" s="19" t="s">
        <v>133</v>
      </c>
      <c r="B125" s="29" t="s">
        <v>134</v>
      </c>
      <c r="C125" s="125" t="e">
        <f t="shared" si="2"/>
        <v>#DIV/0!</v>
      </c>
      <c r="D125" s="125" t="e">
        <f t="shared" si="2"/>
        <v>#DIV/0!</v>
      </c>
      <c r="E125" s="125" t="e">
        <f t="shared" si="2"/>
        <v>#DIV/0!</v>
      </c>
      <c r="F125" s="125" t="e">
        <f t="shared" si="2"/>
        <v>#DIV/0!</v>
      </c>
      <c r="G125" s="9" t="s">
        <v>40</v>
      </c>
      <c r="H125" s="9" t="s">
        <v>40</v>
      </c>
      <c r="I125" s="9" t="s">
        <v>40</v>
      </c>
      <c r="J125" s="9" t="s">
        <v>40</v>
      </c>
    </row>
    <row r="126" spans="1:10" s="3" customFormat="1" ht="18.75" customHeight="1">
      <c r="A126" s="19" t="s">
        <v>135</v>
      </c>
      <c r="B126" s="29" t="s">
        <v>136</v>
      </c>
      <c r="C126" s="125" t="e">
        <f t="shared" si="2"/>
        <v>#DIV/0!</v>
      </c>
      <c r="D126" s="125" t="e">
        <f t="shared" si="2"/>
        <v>#DIV/0!</v>
      </c>
      <c r="E126" s="125" t="e">
        <f t="shared" si="2"/>
        <v>#DIV/0!</v>
      </c>
      <c r="F126" s="125" t="e">
        <f t="shared" si="2"/>
        <v>#DIV/0!</v>
      </c>
      <c r="G126" s="9" t="s">
        <v>40</v>
      </c>
      <c r="H126" s="9" t="s">
        <v>40</v>
      </c>
      <c r="I126" s="9" t="s">
        <v>40</v>
      </c>
      <c r="J126" s="9" t="s">
        <v>40</v>
      </c>
    </row>
    <row r="127" spans="1:10" s="3" customFormat="1" ht="18.75" customHeight="1">
      <c r="A127" s="5" t="s">
        <v>137</v>
      </c>
      <c r="B127" s="29" t="s">
        <v>138</v>
      </c>
      <c r="C127" s="125">
        <f>(C121/C115)/12*1000</f>
        <v>40666.666666666664</v>
      </c>
      <c r="D127" s="125">
        <f>(D121/D115)/12*1000</f>
        <v>38250</v>
      </c>
      <c r="E127" s="125">
        <f>(E121/E115)/12*1000</f>
        <v>38250</v>
      </c>
      <c r="F127" s="125">
        <f>(F121/F115)/12*1000</f>
        <v>74000</v>
      </c>
      <c r="G127" s="9" t="s">
        <v>40</v>
      </c>
      <c r="H127" s="9" t="s">
        <v>40</v>
      </c>
      <c r="I127" s="9" t="s">
        <v>40</v>
      </c>
      <c r="J127" s="9" t="s">
        <v>40</v>
      </c>
    </row>
    <row r="128" spans="1:10" s="111" customFormat="1" ht="18.75" customHeight="1">
      <c r="A128" s="108" t="s">
        <v>139</v>
      </c>
      <c r="B128" s="109" t="s">
        <v>140</v>
      </c>
      <c r="C128" s="126"/>
      <c r="D128" s="126"/>
      <c r="E128" s="126"/>
      <c r="F128" s="126"/>
      <c r="G128" s="110" t="s">
        <v>40</v>
      </c>
      <c r="H128" s="110" t="s">
        <v>40</v>
      </c>
      <c r="I128" s="110" t="s">
        <v>40</v>
      </c>
      <c r="J128" s="110" t="s">
        <v>40</v>
      </c>
    </row>
    <row r="129" spans="1:10" s="111" customFormat="1" ht="18.75" customHeight="1">
      <c r="A129" s="108" t="s">
        <v>141</v>
      </c>
      <c r="B129" s="109" t="s">
        <v>142</v>
      </c>
      <c r="C129" s="126"/>
      <c r="D129" s="126"/>
      <c r="E129" s="126"/>
      <c r="F129" s="126"/>
      <c r="G129" s="110" t="s">
        <v>40</v>
      </c>
      <c r="H129" s="110" t="s">
        <v>40</v>
      </c>
      <c r="I129" s="110" t="s">
        <v>40</v>
      </c>
      <c r="J129" s="110" t="s">
        <v>40</v>
      </c>
    </row>
    <row r="130" spans="1:10" s="111" customFormat="1" ht="18.75" customHeight="1">
      <c r="A130" s="108" t="s">
        <v>143</v>
      </c>
      <c r="B130" s="109" t="s">
        <v>144</v>
      </c>
      <c r="C130" s="126"/>
      <c r="D130" s="126"/>
      <c r="E130" s="126"/>
      <c r="F130" s="126"/>
      <c r="G130" s="110" t="s">
        <v>40</v>
      </c>
      <c r="H130" s="110" t="s">
        <v>40</v>
      </c>
      <c r="I130" s="110" t="s">
        <v>40</v>
      </c>
      <c r="J130" s="110" t="s">
        <v>40</v>
      </c>
    </row>
    <row r="131" spans="1:10" s="3" customFormat="1" ht="18.75" customHeight="1">
      <c r="A131" s="5" t="s">
        <v>145</v>
      </c>
      <c r="B131" s="29" t="s">
        <v>146</v>
      </c>
      <c r="C131" s="125">
        <f t="shared" ref="C131:F132" si="3">(C122/C116)/12*1000</f>
        <v>25473.684210526317</v>
      </c>
      <c r="D131" s="125">
        <f t="shared" si="3"/>
        <v>23789.215686274514</v>
      </c>
      <c r="E131" s="125">
        <f t="shared" si="3"/>
        <v>23789.215686274514</v>
      </c>
      <c r="F131" s="125">
        <f t="shared" si="3"/>
        <v>34321.969696969696</v>
      </c>
      <c r="G131" s="9" t="s">
        <v>40</v>
      </c>
      <c r="H131" s="9" t="s">
        <v>40</v>
      </c>
      <c r="I131" s="9" t="s">
        <v>40</v>
      </c>
      <c r="J131" s="9" t="s">
        <v>40</v>
      </c>
    </row>
    <row r="132" spans="1:10" s="3" customFormat="1" ht="18.75" customHeight="1">
      <c r="A132" s="5" t="s">
        <v>147</v>
      </c>
      <c r="B132" s="29" t="s">
        <v>148</v>
      </c>
      <c r="C132" s="125">
        <f t="shared" si="3"/>
        <v>16442.185007974484</v>
      </c>
      <c r="D132" s="125">
        <f t="shared" si="3"/>
        <v>16855.227427019687</v>
      </c>
      <c r="E132" s="125">
        <f t="shared" si="3"/>
        <v>16855.227427019687</v>
      </c>
      <c r="F132" s="125">
        <f t="shared" si="3"/>
        <v>19908.971471471472</v>
      </c>
      <c r="G132" s="9" t="s">
        <v>40</v>
      </c>
      <c r="H132" s="9" t="s">
        <v>40</v>
      </c>
      <c r="I132" s="9" t="s">
        <v>40</v>
      </c>
      <c r="J132" s="9" t="s">
        <v>40</v>
      </c>
    </row>
    <row r="133" spans="1:10" s="3" customFormat="1" ht="18.75" customHeight="1">
      <c r="A133" s="16"/>
      <c r="C133" s="15"/>
      <c r="D133" s="17"/>
      <c r="E133" s="17"/>
      <c r="F133" s="17"/>
      <c r="G133" s="157"/>
      <c r="H133" s="157"/>
      <c r="I133" s="157"/>
      <c r="J133" s="157"/>
    </row>
    <row r="134" spans="1:10" s="3" customFormat="1" ht="18.75" customHeight="1">
      <c r="A134" s="16"/>
      <c r="C134" s="83"/>
      <c r="D134" s="17"/>
      <c r="E134" s="17"/>
      <c r="F134" s="17"/>
      <c r="G134" s="157"/>
      <c r="H134" s="157"/>
      <c r="I134" s="157"/>
      <c r="J134" s="157"/>
    </row>
    <row r="135" spans="1:10" s="3" customFormat="1" ht="18.75" customHeight="1">
      <c r="A135" s="159" t="s">
        <v>427</v>
      </c>
      <c r="B135" s="90"/>
      <c r="C135" s="209" t="s">
        <v>149</v>
      </c>
      <c r="D135" s="210"/>
      <c r="E135" s="210"/>
      <c r="F135" s="210"/>
      <c r="G135" s="89"/>
      <c r="I135" s="163" t="s">
        <v>424</v>
      </c>
    </row>
    <row r="136" spans="1:10" s="3" customFormat="1" ht="18.75" customHeight="1">
      <c r="A136" s="138" t="s">
        <v>150</v>
      </c>
      <c r="B136" s="91"/>
      <c r="C136" s="207" t="s">
        <v>151</v>
      </c>
      <c r="D136" s="207"/>
      <c r="E136" s="207"/>
      <c r="F136" s="207"/>
      <c r="G136" s="88"/>
      <c r="H136" s="208" t="s">
        <v>152</v>
      </c>
      <c r="I136" s="208"/>
      <c r="J136" s="208"/>
    </row>
    <row r="137" spans="1:10" s="3" customFormat="1">
      <c r="A137" s="13"/>
      <c r="F137" s="2"/>
      <c r="G137" s="2"/>
      <c r="H137" s="2"/>
      <c r="I137" s="2"/>
      <c r="J137" s="2"/>
    </row>
    <row r="138" spans="1:10" s="3" customFormat="1">
      <c r="A138" s="13"/>
      <c r="F138" s="2"/>
      <c r="G138" s="2"/>
      <c r="H138" s="2"/>
      <c r="I138" s="2"/>
      <c r="J138" s="2"/>
    </row>
    <row r="139" spans="1:10" s="3" customFormat="1">
      <c r="A139" s="13"/>
      <c r="F139" s="2"/>
      <c r="G139" s="2"/>
      <c r="H139" s="2"/>
      <c r="I139" s="2"/>
      <c r="J139" s="2"/>
    </row>
    <row r="140" spans="1:10" s="3" customFormat="1">
      <c r="A140" s="13"/>
      <c r="F140" s="2"/>
      <c r="G140" s="2"/>
      <c r="H140" s="2"/>
      <c r="I140" s="2"/>
      <c r="J140" s="2"/>
    </row>
    <row r="141" spans="1:10" s="3" customFormat="1">
      <c r="A141" s="13"/>
      <c r="F141" s="2"/>
      <c r="G141" s="2"/>
      <c r="H141" s="2"/>
      <c r="I141" s="2"/>
      <c r="J141" s="2"/>
    </row>
    <row r="142" spans="1:10" s="3" customFormat="1">
      <c r="A142" s="13"/>
      <c r="F142" s="2"/>
      <c r="G142" s="2"/>
      <c r="H142" s="2"/>
      <c r="I142" s="2"/>
      <c r="J142" s="2"/>
    </row>
    <row r="143" spans="1:10" s="3" customFormat="1">
      <c r="A143" s="13"/>
      <c r="F143" s="2"/>
      <c r="G143" s="2"/>
      <c r="H143" s="2"/>
      <c r="I143" s="2"/>
      <c r="J143" s="2"/>
    </row>
    <row r="144" spans="1:10" s="3" customFormat="1">
      <c r="A144" s="13"/>
      <c r="F144" s="2"/>
      <c r="G144" s="2"/>
      <c r="H144" s="2"/>
      <c r="I144" s="2"/>
      <c r="J144" s="2"/>
    </row>
    <row r="145" spans="1:10" s="3" customFormat="1">
      <c r="A145" s="13"/>
      <c r="F145" s="2"/>
      <c r="G145" s="2"/>
      <c r="H145" s="2"/>
      <c r="I145" s="2"/>
      <c r="J145" s="2"/>
    </row>
    <row r="146" spans="1:10" s="3" customFormat="1">
      <c r="A146" s="13"/>
      <c r="F146" s="2"/>
      <c r="G146" s="2"/>
      <c r="H146" s="2"/>
      <c r="I146" s="2"/>
      <c r="J146" s="2"/>
    </row>
    <row r="147" spans="1:10" s="3" customFormat="1">
      <c r="A147" s="13"/>
      <c r="F147" s="2"/>
      <c r="G147" s="2"/>
      <c r="H147" s="2"/>
      <c r="I147" s="2"/>
      <c r="J147" s="2"/>
    </row>
    <row r="148" spans="1:10" s="3" customFormat="1">
      <c r="A148" s="13"/>
      <c r="F148" s="2"/>
      <c r="G148" s="2"/>
      <c r="H148" s="2"/>
      <c r="I148" s="2"/>
      <c r="J148" s="2"/>
    </row>
    <row r="149" spans="1:10" s="3" customFormat="1">
      <c r="A149" s="13"/>
      <c r="F149" s="2"/>
      <c r="G149" s="2"/>
      <c r="H149" s="2"/>
      <c r="I149" s="2"/>
      <c r="J149" s="2"/>
    </row>
    <row r="150" spans="1:10" s="3" customFormat="1">
      <c r="A150" s="13"/>
      <c r="F150" s="2"/>
      <c r="G150" s="2"/>
      <c r="H150" s="2"/>
      <c r="I150" s="2"/>
      <c r="J150" s="2"/>
    </row>
    <row r="151" spans="1:10" s="3" customFormat="1">
      <c r="A151" s="13"/>
      <c r="F151" s="2"/>
      <c r="G151" s="2"/>
      <c r="H151" s="2"/>
      <c r="I151" s="2"/>
      <c r="J151" s="2"/>
    </row>
    <row r="152" spans="1:10" s="3" customFormat="1">
      <c r="A152" s="13"/>
      <c r="F152" s="2"/>
      <c r="G152" s="2"/>
      <c r="H152" s="2"/>
      <c r="I152" s="2"/>
      <c r="J152" s="2"/>
    </row>
    <row r="153" spans="1:10" s="3" customFormat="1">
      <c r="A153" s="13"/>
      <c r="F153" s="2"/>
      <c r="G153" s="2"/>
      <c r="H153" s="2"/>
      <c r="I153" s="2"/>
      <c r="J153" s="2"/>
    </row>
    <row r="154" spans="1:10" s="3" customFormat="1">
      <c r="A154" s="13"/>
      <c r="F154" s="2"/>
      <c r="G154" s="2"/>
      <c r="H154" s="2"/>
      <c r="I154" s="2"/>
      <c r="J154" s="2"/>
    </row>
    <row r="155" spans="1:10" s="3" customFormat="1">
      <c r="A155" s="13"/>
      <c r="F155" s="2"/>
      <c r="G155" s="2"/>
      <c r="H155" s="2"/>
      <c r="I155" s="2"/>
      <c r="J155" s="2"/>
    </row>
    <row r="156" spans="1:10" s="3" customFormat="1">
      <c r="A156" s="13"/>
      <c r="F156" s="2"/>
      <c r="G156" s="2"/>
      <c r="H156" s="2"/>
      <c r="I156" s="2"/>
      <c r="J156" s="2"/>
    </row>
    <row r="157" spans="1:10" s="3" customFormat="1">
      <c r="A157" s="13"/>
      <c r="F157" s="2"/>
      <c r="G157" s="2"/>
      <c r="H157" s="2"/>
      <c r="I157" s="2"/>
      <c r="J157" s="2"/>
    </row>
    <row r="158" spans="1:10" s="3" customFormat="1">
      <c r="A158" s="13"/>
      <c r="F158" s="2"/>
      <c r="G158" s="2"/>
      <c r="H158" s="2"/>
      <c r="I158" s="2"/>
      <c r="J158" s="2"/>
    </row>
    <row r="159" spans="1:10" s="3" customFormat="1">
      <c r="A159" s="13"/>
      <c r="F159" s="2"/>
      <c r="G159" s="2"/>
      <c r="H159" s="2"/>
      <c r="I159" s="2"/>
      <c r="J159" s="2"/>
    </row>
    <row r="160" spans="1:10" s="3" customFormat="1">
      <c r="A160" s="13"/>
      <c r="F160" s="2"/>
      <c r="G160" s="2"/>
      <c r="H160" s="2"/>
      <c r="I160" s="2"/>
      <c r="J160" s="2"/>
    </row>
    <row r="161" spans="1:10" s="3" customFormat="1">
      <c r="A161" s="13"/>
      <c r="F161" s="2"/>
      <c r="G161" s="2"/>
      <c r="H161" s="2"/>
      <c r="I161" s="2"/>
      <c r="J161" s="2"/>
    </row>
    <row r="162" spans="1:10" s="3" customFormat="1">
      <c r="A162" s="13"/>
      <c r="F162" s="2"/>
      <c r="G162" s="2"/>
      <c r="H162" s="2"/>
      <c r="I162" s="2"/>
      <c r="J162" s="2"/>
    </row>
    <row r="163" spans="1:10" s="3" customFormat="1">
      <c r="A163" s="13"/>
      <c r="F163" s="2"/>
      <c r="G163" s="2"/>
      <c r="H163" s="2"/>
      <c r="I163" s="2"/>
      <c r="J163" s="2"/>
    </row>
    <row r="164" spans="1:10" s="3" customFormat="1">
      <c r="A164" s="13"/>
      <c r="F164" s="2"/>
      <c r="G164" s="2"/>
      <c r="H164" s="2"/>
      <c r="I164" s="2"/>
      <c r="J164" s="2"/>
    </row>
    <row r="165" spans="1:10" s="3" customFormat="1">
      <c r="A165" s="13"/>
      <c r="F165" s="2"/>
      <c r="G165" s="2"/>
      <c r="H165" s="2"/>
      <c r="I165" s="2"/>
      <c r="J165" s="2"/>
    </row>
    <row r="166" spans="1:10" s="3" customFormat="1">
      <c r="A166" s="13"/>
      <c r="F166" s="2"/>
      <c r="G166" s="2"/>
      <c r="H166" s="2"/>
      <c r="I166" s="2"/>
      <c r="J166" s="2"/>
    </row>
    <row r="167" spans="1:10" s="3" customFormat="1">
      <c r="A167" s="13"/>
      <c r="F167" s="2"/>
      <c r="G167" s="2"/>
      <c r="H167" s="2"/>
      <c r="I167" s="2"/>
      <c r="J167" s="2"/>
    </row>
    <row r="168" spans="1:10" s="3" customFormat="1">
      <c r="A168" s="13"/>
      <c r="F168" s="2"/>
      <c r="G168" s="2"/>
      <c r="H168" s="2"/>
      <c r="I168" s="2"/>
      <c r="J168" s="2"/>
    </row>
    <row r="169" spans="1:10" s="3" customFormat="1">
      <c r="A169" s="13"/>
      <c r="F169" s="2"/>
      <c r="G169" s="2"/>
      <c r="H169" s="2"/>
      <c r="I169" s="2"/>
      <c r="J169" s="2"/>
    </row>
    <row r="170" spans="1:10" s="3" customFormat="1">
      <c r="A170" s="13"/>
      <c r="F170" s="2"/>
      <c r="G170" s="2"/>
      <c r="H170" s="2"/>
      <c r="I170" s="2"/>
      <c r="J170" s="2"/>
    </row>
    <row r="171" spans="1:10" s="3" customFormat="1">
      <c r="A171" s="13"/>
      <c r="F171" s="2"/>
      <c r="G171" s="2"/>
      <c r="H171" s="2"/>
      <c r="I171" s="2"/>
      <c r="J171" s="2"/>
    </row>
    <row r="172" spans="1:10" s="3" customFormat="1">
      <c r="A172" s="13"/>
      <c r="F172" s="2"/>
      <c r="G172" s="2"/>
      <c r="H172" s="2"/>
      <c r="I172" s="2"/>
      <c r="J172" s="2"/>
    </row>
    <row r="173" spans="1:10" s="3" customFormat="1">
      <c r="A173" s="13"/>
      <c r="F173" s="2"/>
      <c r="G173" s="2"/>
      <c r="H173" s="2"/>
      <c r="I173" s="2"/>
      <c r="J173" s="2"/>
    </row>
    <row r="174" spans="1:10" s="3" customFormat="1">
      <c r="A174" s="13"/>
      <c r="F174" s="2"/>
      <c r="G174" s="2"/>
      <c r="H174" s="2"/>
      <c r="I174" s="2"/>
      <c r="J174" s="2"/>
    </row>
    <row r="175" spans="1:10" s="3" customFormat="1">
      <c r="A175" s="13"/>
      <c r="F175" s="2"/>
      <c r="G175" s="2"/>
      <c r="H175" s="2"/>
      <c r="I175" s="2"/>
      <c r="J175" s="2"/>
    </row>
    <row r="176" spans="1:10" s="3" customFormat="1">
      <c r="A176" s="13"/>
      <c r="F176" s="2"/>
      <c r="G176" s="2"/>
      <c r="H176" s="2"/>
      <c r="I176" s="2"/>
      <c r="J176" s="2"/>
    </row>
    <row r="177" spans="1:10" s="3" customFormat="1">
      <c r="A177" s="13"/>
      <c r="F177" s="2"/>
      <c r="G177" s="2"/>
      <c r="H177" s="2"/>
      <c r="I177" s="2"/>
      <c r="J177" s="2"/>
    </row>
    <row r="178" spans="1:10" s="3" customFormat="1">
      <c r="A178" s="13"/>
      <c r="F178" s="2"/>
      <c r="G178" s="2"/>
      <c r="H178" s="2"/>
      <c r="I178" s="2"/>
      <c r="J178" s="2"/>
    </row>
    <row r="179" spans="1:10" s="3" customFormat="1">
      <c r="A179" s="13"/>
      <c r="F179" s="2"/>
      <c r="G179" s="2"/>
      <c r="H179" s="2"/>
      <c r="I179" s="2"/>
      <c r="J179" s="2"/>
    </row>
    <row r="180" spans="1:10" s="3" customFormat="1">
      <c r="A180" s="13"/>
      <c r="F180" s="2"/>
      <c r="G180" s="2"/>
      <c r="H180" s="2"/>
      <c r="I180" s="2"/>
      <c r="J180" s="2"/>
    </row>
    <row r="181" spans="1:10" s="3" customFormat="1">
      <c r="A181" s="13"/>
      <c r="F181" s="2"/>
      <c r="G181" s="2"/>
      <c r="H181" s="2"/>
      <c r="I181" s="2"/>
      <c r="J181" s="2"/>
    </row>
    <row r="182" spans="1:10" s="3" customFormat="1">
      <c r="A182" s="13"/>
      <c r="F182" s="2"/>
      <c r="G182" s="2"/>
      <c r="H182" s="2"/>
      <c r="I182" s="2"/>
      <c r="J182" s="2"/>
    </row>
    <row r="183" spans="1:10" s="3" customFormat="1">
      <c r="A183" s="13"/>
      <c r="F183" s="2"/>
      <c r="G183" s="2"/>
      <c r="H183" s="2"/>
      <c r="I183" s="2"/>
      <c r="J183" s="2"/>
    </row>
    <row r="184" spans="1:10" s="3" customFormat="1">
      <c r="A184" s="13"/>
      <c r="F184" s="2"/>
      <c r="G184" s="2"/>
      <c r="H184" s="2"/>
      <c r="I184" s="2"/>
      <c r="J184" s="2"/>
    </row>
    <row r="185" spans="1:10" s="3" customFormat="1">
      <c r="A185" s="13"/>
      <c r="F185" s="2"/>
      <c r="G185" s="2"/>
      <c r="H185" s="2"/>
      <c r="I185" s="2"/>
      <c r="J185" s="2"/>
    </row>
    <row r="186" spans="1:10" s="3" customFormat="1">
      <c r="A186" s="13"/>
      <c r="F186" s="2"/>
      <c r="G186" s="2"/>
      <c r="H186" s="2"/>
      <c r="I186" s="2"/>
      <c r="J186" s="2"/>
    </row>
    <row r="187" spans="1:10" s="3" customFormat="1">
      <c r="A187" s="13"/>
      <c r="F187" s="2"/>
      <c r="G187" s="2"/>
      <c r="H187" s="2"/>
      <c r="I187" s="2"/>
      <c r="J187" s="2"/>
    </row>
    <row r="188" spans="1:10" s="3" customFormat="1">
      <c r="A188" s="13"/>
      <c r="F188" s="2"/>
      <c r="G188" s="2"/>
      <c r="H188" s="2"/>
      <c r="I188" s="2"/>
      <c r="J188" s="2"/>
    </row>
    <row r="189" spans="1:10" s="3" customFormat="1">
      <c r="A189" s="13"/>
      <c r="F189" s="2"/>
      <c r="G189" s="2"/>
      <c r="H189" s="2"/>
      <c r="I189" s="2"/>
      <c r="J189" s="2"/>
    </row>
    <row r="190" spans="1:10" s="3" customFormat="1">
      <c r="A190" s="13"/>
      <c r="F190" s="2"/>
      <c r="G190" s="2"/>
      <c r="H190" s="2"/>
      <c r="I190" s="2"/>
      <c r="J190" s="2"/>
    </row>
    <row r="191" spans="1:10" s="3" customFormat="1">
      <c r="A191" s="13"/>
      <c r="F191" s="2"/>
      <c r="G191" s="2"/>
      <c r="H191" s="2"/>
      <c r="I191" s="2"/>
      <c r="J191" s="2"/>
    </row>
    <row r="192" spans="1:10" s="3" customFormat="1">
      <c r="A192" s="13"/>
      <c r="F192" s="2"/>
      <c r="G192" s="2"/>
      <c r="H192" s="2"/>
      <c r="I192" s="2"/>
      <c r="J192" s="2"/>
    </row>
    <row r="193" spans="1:10" s="3" customFormat="1">
      <c r="A193" s="13"/>
      <c r="F193" s="2"/>
      <c r="G193" s="2"/>
      <c r="H193" s="2"/>
      <c r="I193" s="2"/>
      <c r="J193" s="2"/>
    </row>
    <row r="194" spans="1:10" s="3" customFormat="1">
      <c r="A194" s="13"/>
      <c r="F194" s="2"/>
      <c r="G194" s="2"/>
      <c r="H194" s="2"/>
      <c r="I194" s="2"/>
      <c r="J194" s="2"/>
    </row>
    <row r="195" spans="1:10" s="3" customFormat="1">
      <c r="A195" s="13"/>
      <c r="F195" s="2"/>
      <c r="G195" s="2"/>
      <c r="H195" s="2"/>
      <c r="I195" s="2"/>
      <c r="J195" s="2"/>
    </row>
    <row r="196" spans="1:10" s="3" customFormat="1">
      <c r="A196" s="13"/>
      <c r="F196" s="2"/>
      <c r="G196" s="2"/>
      <c r="H196" s="2"/>
      <c r="I196" s="2"/>
      <c r="J196" s="2"/>
    </row>
    <row r="197" spans="1:10" s="3" customFormat="1">
      <c r="A197" s="13"/>
      <c r="F197" s="2"/>
      <c r="G197" s="2"/>
      <c r="H197" s="2"/>
      <c r="I197" s="2"/>
      <c r="J197" s="2"/>
    </row>
    <row r="198" spans="1:10" s="3" customFormat="1">
      <c r="A198" s="13"/>
      <c r="F198" s="2"/>
      <c r="G198" s="2"/>
      <c r="H198" s="2"/>
      <c r="I198" s="2"/>
      <c r="J198" s="2"/>
    </row>
    <row r="199" spans="1:10" s="3" customFormat="1">
      <c r="A199" s="13"/>
      <c r="F199" s="2"/>
      <c r="G199" s="2"/>
      <c r="H199" s="2"/>
      <c r="I199" s="2"/>
      <c r="J199" s="2"/>
    </row>
    <row r="200" spans="1:10" s="3" customFormat="1">
      <c r="A200" s="13"/>
      <c r="F200" s="2"/>
      <c r="G200" s="2"/>
      <c r="H200" s="2"/>
      <c r="I200" s="2"/>
      <c r="J200" s="2"/>
    </row>
    <row r="201" spans="1:10" s="3" customFormat="1">
      <c r="A201" s="13"/>
      <c r="F201" s="2"/>
      <c r="G201" s="2"/>
      <c r="H201" s="2"/>
      <c r="I201" s="2"/>
      <c r="J201" s="2"/>
    </row>
    <row r="202" spans="1:10" s="3" customFormat="1">
      <c r="A202" s="13"/>
      <c r="F202" s="2"/>
      <c r="G202" s="2"/>
      <c r="H202" s="2"/>
      <c r="I202" s="2"/>
      <c r="J202" s="2"/>
    </row>
    <row r="203" spans="1:10" s="3" customFormat="1">
      <c r="A203" s="13"/>
      <c r="F203" s="2"/>
      <c r="G203" s="2"/>
      <c r="H203" s="2"/>
      <c r="I203" s="2"/>
      <c r="J203" s="2"/>
    </row>
    <row r="204" spans="1:10" s="3" customFormat="1">
      <c r="A204" s="13"/>
      <c r="F204" s="2"/>
      <c r="G204" s="2"/>
      <c r="H204" s="2"/>
      <c r="I204" s="2"/>
      <c r="J204" s="2"/>
    </row>
    <row r="205" spans="1:10" s="3" customFormat="1">
      <c r="A205" s="13"/>
      <c r="F205" s="2"/>
      <c r="G205" s="2"/>
      <c r="H205" s="2"/>
      <c r="I205" s="2"/>
      <c r="J205" s="2"/>
    </row>
    <row r="206" spans="1:10" s="3" customFormat="1">
      <c r="A206" s="13"/>
      <c r="F206" s="2"/>
      <c r="G206" s="2"/>
      <c r="H206" s="2"/>
      <c r="I206" s="2"/>
      <c r="J206" s="2"/>
    </row>
    <row r="207" spans="1:10" s="3" customFormat="1">
      <c r="A207" s="13"/>
      <c r="F207" s="2"/>
      <c r="G207" s="2"/>
      <c r="H207" s="2"/>
      <c r="I207" s="2"/>
      <c r="J207" s="2"/>
    </row>
    <row r="208" spans="1:10" s="3" customFormat="1">
      <c r="A208" s="13"/>
      <c r="F208" s="2"/>
      <c r="G208" s="2"/>
      <c r="H208" s="2"/>
      <c r="I208" s="2"/>
      <c r="J208" s="2"/>
    </row>
    <row r="209" spans="1:10" s="3" customFormat="1">
      <c r="A209" s="13"/>
      <c r="F209" s="2"/>
      <c r="G209" s="2"/>
      <c r="H209" s="2"/>
      <c r="I209" s="2"/>
      <c r="J209" s="2"/>
    </row>
    <row r="210" spans="1:10" s="3" customFormat="1">
      <c r="A210" s="13"/>
      <c r="F210" s="2"/>
      <c r="G210" s="2"/>
      <c r="H210" s="2"/>
      <c r="I210" s="2"/>
      <c r="J210" s="2"/>
    </row>
    <row r="211" spans="1:10" s="3" customFormat="1">
      <c r="A211" s="13"/>
      <c r="F211" s="2"/>
      <c r="G211" s="2"/>
      <c r="H211" s="2"/>
      <c r="I211" s="2"/>
      <c r="J211" s="2"/>
    </row>
    <row r="212" spans="1:10" s="3" customFormat="1">
      <c r="A212" s="13"/>
      <c r="F212" s="2"/>
      <c r="G212" s="2"/>
      <c r="H212" s="2"/>
      <c r="I212" s="2"/>
      <c r="J212" s="2"/>
    </row>
    <row r="213" spans="1:10" s="3" customFormat="1">
      <c r="A213" s="13"/>
      <c r="F213" s="2"/>
      <c r="G213" s="2"/>
      <c r="H213" s="2"/>
      <c r="I213" s="2"/>
      <c r="J213" s="2"/>
    </row>
    <row r="214" spans="1:10" s="3" customFormat="1">
      <c r="A214" s="13"/>
      <c r="F214" s="2"/>
      <c r="G214" s="2"/>
      <c r="H214" s="2"/>
      <c r="I214" s="2"/>
      <c r="J214" s="2"/>
    </row>
    <row r="215" spans="1:10" s="3" customFormat="1">
      <c r="A215" s="13"/>
      <c r="F215" s="2"/>
      <c r="G215" s="2"/>
      <c r="H215" s="2"/>
      <c r="I215" s="2"/>
      <c r="J215" s="2"/>
    </row>
    <row r="216" spans="1:10" s="3" customFormat="1">
      <c r="A216" s="13"/>
      <c r="F216" s="2"/>
      <c r="G216" s="2"/>
      <c r="H216" s="2"/>
      <c r="I216" s="2"/>
      <c r="J216" s="2"/>
    </row>
    <row r="217" spans="1:10" s="3" customFormat="1">
      <c r="A217" s="13"/>
      <c r="F217" s="2"/>
      <c r="G217" s="2"/>
      <c r="H217" s="2"/>
      <c r="I217" s="2"/>
      <c r="J217" s="2"/>
    </row>
    <row r="218" spans="1:10" s="3" customFormat="1">
      <c r="A218" s="13"/>
      <c r="F218" s="2"/>
      <c r="G218" s="2"/>
      <c r="H218" s="2"/>
      <c r="I218" s="2"/>
      <c r="J218" s="2"/>
    </row>
    <row r="219" spans="1:10" s="3" customFormat="1">
      <c r="A219" s="13"/>
      <c r="F219" s="2"/>
      <c r="G219" s="2"/>
      <c r="H219" s="2"/>
      <c r="I219" s="2"/>
      <c r="J219" s="2"/>
    </row>
    <row r="220" spans="1:10" s="3" customFormat="1">
      <c r="A220" s="13"/>
      <c r="F220" s="2"/>
      <c r="G220" s="2"/>
      <c r="H220" s="2"/>
      <c r="I220" s="2"/>
      <c r="J220" s="2"/>
    </row>
    <row r="221" spans="1:10" s="3" customFormat="1">
      <c r="A221" s="13"/>
      <c r="F221" s="2"/>
      <c r="G221" s="2"/>
      <c r="H221" s="2"/>
      <c r="I221" s="2"/>
      <c r="J221" s="2"/>
    </row>
    <row r="222" spans="1:10" s="3" customFormat="1">
      <c r="A222" s="13"/>
      <c r="F222" s="2"/>
      <c r="G222" s="2"/>
      <c r="H222" s="2"/>
      <c r="I222" s="2"/>
      <c r="J222" s="2"/>
    </row>
    <row r="223" spans="1:10" s="3" customFormat="1">
      <c r="A223" s="13"/>
      <c r="F223" s="2"/>
      <c r="G223" s="2"/>
      <c r="H223" s="2"/>
      <c r="I223" s="2"/>
      <c r="J223" s="2"/>
    </row>
    <row r="224" spans="1:10" s="3" customFormat="1">
      <c r="A224" s="13"/>
      <c r="F224" s="2"/>
      <c r="G224" s="2"/>
      <c r="H224" s="2"/>
      <c r="I224" s="2"/>
      <c r="J224" s="2"/>
    </row>
    <row r="225" spans="1:10" s="3" customFormat="1">
      <c r="A225" s="13"/>
      <c r="F225" s="2"/>
      <c r="G225" s="2"/>
      <c r="H225" s="2"/>
      <c r="I225" s="2"/>
      <c r="J225" s="2"/>
    </row>
    <row r="226" spans="1:10" s="3" customFormat="1">
      <c r="A226" s="13"/>
      <c r="F226" s="2"/>
      <c r="G226" s="2"/>
      <c r="H226" s="2"/>
      <c r="I226" s="2"/>
      <c r="J226" s="2"/>
    </row>
    <row r="227" spans="1:10" s="3" customFormat="1">
      <c r="A227" s="13"/>
      <c r="F227" s="2"/>
      <c r="G227" s="2"/>
      <c r="H227" s="2"/>
      <c r="I227" s="2"/>
      <c r="J227" s="2"/>
    </row>
    <row r="228" spans="1:10" s="3" customFormat="1">
      <c r="A228" s="13"/>
      <c r="F228" s="2"/>
      <c r="G228" s="2"/>
      <c r="H228" s="2"/>
      <c r="I228" s="2"/>
      <c r="J228" s="2"/>
    </row>
    <row r="229" spans="1:10" s="3" customFormat="1">
      <c r="A229" s="13"/>
      <c r="F229" s="2"/>
      <c r="G229" s="2"/>
      <c r="H229" s="2"/>
      <c r="I229" s="2"/>
      <c r="J229" s="2"/>
    </row>
    <row r="230" spans="1:10" s="3" customFormat="1">
      <c r="A230" s="13"/>
      <c r="F230" s="2"/>
      <c r="G230" s="2"/>
      <c r="H230" s="2"/>
      <c r="I230" s="2"/>
      <c r="J230" s="2"/>
    </row>
    <row r="231" spans="1:10" s="3" customFormat="1">
      <c r="A231" s="13"/>
      <c r="F231" s="2"/>
      <c r="G231" s="2"/>
      <c r="H231" s="2"/>
      <c r="I231" s="2"/>
      <c r="J231" s="2"/>
    </row>
    <row r="232" spans="1:10" s="3" customFormat="1">
      <c r="A232" s="13"/>
      <c r="F232" s="2"/>
      <c r="G232" s="2"/>
      <c r="H232" s="2"/>
      <c r="I232" s="2"/>
      <c r="J232" s="2"/>
    </row>
    <row r="233" spans="1:10" s="3" customFormat="1">
      <c r="A233" s="13"/>
      <c r="F233" s="2"/>
      <c r="G233" s="2"/>
      <c r="H233" s="2"/>
      <c r="I233" s="2"/>
      <c r="J233" s="2"/>
    </row>
    <row r="234" spans="1:10" s="3" customFormat="1">
      <c r="A234" s="13"/>
      <c r="F234" s="2"/>
      <c r="G234" s="2"/>
      <c r="H234" s="2"/>
      <c r="I234" s="2"/>
      <c r="J234" s="2"/>
    </row>
    <row r="235" spans="1:10" s="3" customFormat="1">
      <c r="A235" s="13"/>
      <c r="F235" s="2"/>
      <c r="G235" s="2"/>
      <c r="H235" s="2"/>
      <c r="I235" s="2"/>
      <c r="J235" s="2"/>
    </row>
    <row r="236" spans="1:10" s="3" customFormat="1">
      <c r="A236" s="13"/>
      <c r="F236" s="2"/>
      <c r="G236" s="2"/>
      <c r="H236" s="2"/>
      <c r="I236" s="2"/>
      <c r="J236" s="2"/>
    </row>
    <row r="237" spans="1:10" s="3" customFormat="1">
      <c r="A237" s="13"/>
      <c r="F237" s="2"/>
      <c r="G237" s="2"/>
      <c r="H237" s="2"/>
      <c r="I237" s="2"/>
      <c r="J237" s="2"/>
    </row>
    <row r="238" spans="1:10" s="3" customFormat="1">
      <c r="A238" s="13"/>
      <c r="F238" s="2"/>
      <c r="G238" s="2"/>
      <c r="H238" s="2"/>
      <c r="I238" s="2"/>
      <c r="J238" s="2"/>
    </row>
    <row r="239" spans="1:10" s="3" customFormat="1">
      <c r="A239" s="13"/>
      <c r="F239" s="2"/>
      <c r="G239" s="2"/>
      <c r="H239" s="2"/>
      <c r="I239" s="2"/>
      <c r="J239" s="2"/>
    </row>
    <row r="240" spans="1:10" s="3" customFormat="1">
      <c r="A240" s="13"/>
      <c r="F240" s="2"/>
      <c r="G240" s="2"/>
      <c r="H240" s="2"/>
      <c r="I240" s="2"/>
      <c r="J240" s="2"/>
    </row>
    <row r="241" spans="1:10" s="3" customFormat="1">
      <c r="A241" s="13"/>
      <c r="F241" s="2"/>
      <c r="G241" s="2"/>
      <c r="H241" s="2"/>
      <c r="I241" s="2"/>
      <c r="J241" s="2"/>
    </row>
    <row r="242" spans="1:10" s="3" customFormat="1">
      <c r="A242" s="13"/>
      <c r="F242" s="2"/>
      <c r="G242" s="2"/>
      <c r="H242" s="2"/>
      <c r="I242" s="2"/>
      <c r="J242" s="2"/>
    </row>
    <row r="243" spans="1:10" s="3" customFormat="1">
      <c r="A243" s="13"/>
      <c r="F243" s="2"/>
      <c r="G243" s="2"/>
      <c r="H243" s="2"/>
      <c r="I243" s="2"/>
      <c r="J243" s="2"/>
    </row>
    <row r="244" spans="1:10" s="3" customFormat="1">
      <c r="A244" s="13"/>
      <c r="F244" s="2"/>
      <c r="G244" s="2"/>
      <c r="H244" s="2"/>
      <c r="I244" s="2"/>
      <c r="J244" s="2"/>
    </row>
    <row r="245" spans="1:10" s="3" customFormat="1">
      <c r="A245" s="13"/>
      <c r="F245" s="2"/>
      <c r="G245" s="2"/>
      <c r="H245" s="2"/>
      <c r="I245" s="2"/>
      <c r="J245" s="2"/>
    </row>
    <row r="246" spans="1:10" s="3" customFormat="1">
      <c r="A246" s="13"/>
      <c r="F246" s="2"/>
      <c r="G246" s="2"/>
      <c r="H246" s="2"/>
      <c r="I246" s="2"/>
      <c r="J246" s="2"/>
    </row>
    <row r="247" spans="1:10" s="3" customFormat="1">
      <c r="A247" s="13"/>
      <c r="F247" s="2"/>
      <c r="G247" s="2"/>
      <c r="H247" s="2"/>
      <c r="I247" s="2"/>
      <c r="J247" s="2"/>
    </row>
    <row r="248" spans="1:10" s="3" customFormat="1">
      <c r="A248" s="13"/>
      <c r="F248" s="2"/>
      <c r="G248" s="2"/>
      <c r="H248" s="2"/>
      <c r="I248" s="2"/>
      <c r="J248" s="2"/>
    </row>
    <row r="249" spans="1:10" s="3" customFormat="1">
      <c r="A249" s="13"/>
      <c r="F249" s="2"/>
      <c r="G249" s="2"/>
      <c r="H249" s="2"/>
      <c r="I249" s="2"/>
      <c r="J249" s="2"/>
    </row>
    <row r="250" spans="1:10" s="3" customFormat="1">
      <c r="A250" s="13"/>
      <c r="F250" s="2"/>
      <c r="G250" s="2"/>
      <c r="H250" s="2"/>
      <c r="I250" s="2"/>
      <c r="J250" s="2"/>
    </row>
    <row r="251" spans="1:10" s="3" customFormat="1">
      <c r="A251" s="13"/>
      <c r="F251" s="2"/>
      <c r="G251" s="2"/>
      <c r="H251" s="2"/>
      <c r="I251" s="2"/>
      <c r="J251" s="2"/>
    </row>
    <row r="252" spans="1:10" s="3" customFormat="1">
      <c r="A252" s="13"/>
      <c r="F252" s="2"/>
      <c r="G252" s="2"/>
      <c r="H252" s="2"/>
      <c r="I252" s="2"/>
      <c r="J252" s="2"/>
    </row>
    <row r="253" spans="1:10" s="3" customFormat="1">
      <c r="A253" s="13"/>
      <c r="F253" s="2"/>
      <c r="G253" s="2"/>
      <c r="H253" s="2"/>
      <c r="I253" s="2"/>
      <c r="J253" s="2"/>
    </row>
    <row r="254" spans="1:10" s="3" customFormat="1">
      <c r="A254" s="13"/>
      <c r="F254" s="2"/>
      <c r="G254" s="2"/>
      <c r="H254" s="2"/>
      <c r="I254" s="2"/>
      <c r="J254" s="2"/>
    </row>
    <row r="255" spans="1:10" s="3" customFormat="1">
      <c r="A255" s="13"/>
      <c r="F255" s="2"/>
      <c r="G255" s="2"/>
      <c r="H255" s="2"/>
      <c r="I255" s="2"/>
      <c r="J255" s="2"/>
    </row>
    <row r="256" spans="1:10" s="3" customFormat="1">
      <c r="A256" s="13"/>
      <c r="F256" s="2"/>
      <c r="G256" s="2"/>
      <c r="H256" s="2"/>
      <c r="I256" s="2"/>
      <c r="J256" s="2"/>
    </row>
    <row r="257" spans="1:10" s="3" customFormat="1">
      <c r="A257" s="13"/>
      <c r="F257" s="2"/>
      <c r="G257" s="2"/>
      <c r="H257" s="2"/>
      <c r="I257" s="2"/>
      <c r="J257" s="2"/>
    </row>
    <row r="258" spans="1:10" s="3" customFormat="1">
      <c r="A258" s="13"/>
      <c r="F258" s="2"/>
      <c r="G258" s="2"/>
      <c r="H258" s="2"/>
      <c r="I258" s="2"/>
      <c r="J258" s="2"/>
    </row>
    <row r="259" spans="1:10" s="3" customFormat="1">
      <c r="A259" s="13"/>
      <c r="F259" s="2"/>
      <c r="G259" s="2"/>
      <c r="H259" s="2"/>
      <c r="I259" s="2"/>
      <c r="J259" s="2"/>
    </row>
    <row r="260" spans="1:10" s="3" customFormat="1">
      <c r="A260" s="13"/>
      <c r="F260" s="2"/>
      <c r="G260" s="2"/>
      <c r="H260" s="2"/>
      <c r="I260" s="2"/>
      <c r="J260" s="2"/>
    </row>
    <row r="261" spans="1:10" s="3" customFormat="1">
      <c r="A261" s="13"/>
      <c r="F261" s="2"/>
      <c r="G261" s="2"/>
      <c r="H261" s="2"/>
      <c r="I261" s="2"/>
      <c r="J261" s="2"/>
    </row>
    <row r="262" spans="1:10" s="3" customFormat="1">
      <c r="A262" s="13"/>
      <c r="F262" s="2"/>
      <c r="G262" s="2"/>
      <c r="H262" s="2"/>
      <c r="I262" s="2"/>
      <c r="J262" s="2"/>
    </row>
    <row r="263" spans="1:10" s="3" customFormat="1">
      <c r="A263" s="13"/>
      <c r="F263" s="2"/>
      <c r="G263" s="2"/>
      <c r="H263" s="2"/>
      <c r="I263" s="2"/>
      <c r="J263" s="2"/>
    </row>
    <row r="264" spans="1:10" s="3" customFormat="1">
      <c r="A264" s="13"/>
      <c r="F264" s="2"/>
      <c r="G264" s="2"/>
      <c r="H264" s="2"/>
      <c r="I264" s="2"/>
      <c r="J264" s="2"/>
    </row>
    <row r="265" spans="1:10" s="3" customFormat="1">
      <c r="A265" s="13"/>
      <c r="F265" s="2"/>
      <c r="G265" s="2"/>
      <c r="H265" s="2"/>
      <c r="I265" s="2"/>
      <c r="J265" s="2"/>
    </row>
    <row r="266" spans="1:10" s="3" customFormat="1">
      <c r="A266" s="13"/>
      <c r="F266" s="2"/>
      <c r="G266" s="2"/>
      <c r="H266" s="2"/>
      <c r="I266" s="2"/>
      <c r="J266" s="2"/>
    </row>
    <row r="267" spans="1:10" s="3" customFormat="1">
      <c r="A267" s="13"/>
      <c r="F267" s="2"/>
      <c r="G267" s="2"/>
      <c r="H267" s="2"/>
      <c r="I267" s="2"/>
      <c r="J267" s="2"/>
    </row>
    <row r="268" spans="1:10" s="3" customFormat="1">
      <c r="A268" s="13"/>
      <c r="F268" s="2"/>
      <c r="G268" s="2"/>
      <c r="H268" s="2"/>
      <c r="I268" s="2"/>
      <c r="J268" s="2"/>
    </row>
    <row r="269" spans="1:10" s="3" customFormat="1">
      <c r="A269" s="13"/>
      <c r="F269" s="2"/>
      <c r="G269" s="2"/>
      <c r="H269" s="2"/>
      <c r="I269" s="2"/>
      <c r="J269" s="2"/>
    </row>
    <row r="270" spans="1:10" s="3" customFormat="1">
      <c r="A270" s="13"/>
      <c r="F270" s="2"/>
      <c r="G270" s="2"/>
      <c r="H270" s="2"/>
      <c r="I270" s="2"/>
      <c r="J270" s="2"/>
    </row>
    <row r="271" spans="1:10" s="3" customFormat="1">
      <c r="A271" s="13"/>
      <c r="F271" s="2"/>
      <c r="G271" s="2"/>
      <c r="H271" s="2"/>
      <c r="I271" s="2"/>
      <c r="J271" s="2"/>
    </row>
    <row r="272" spans="1:10" s="3" customFormat="1">
      <c r="A272" s="13"/>
      <c r="F272" s="2"/>
      <c r="G272" s="2"/>
      <c r="H272" s="2"/>
      <c r="I272" s="2"/>
      <c r="J272" s="2"/>
    </row>
    <row r="273" spans="1:10" s="3" customFormat="1">
      <c r="A273" s="13"/>
      <c r="F273" s="2"/>
      <c r="G273" s="2"/>
      <c r="H273" s="2"/>
      <c r="I273" s="2"/>
      <c r="J273" s="2"/>
    </row>
    <row r="274" spans="1:10" s="3" customFormat="1">
      <c r="A274" s="13"/>
      <c r="F274" s="2"/>
      <c r="G274" s="2"/>
      <c r="H274" s="2"/>
      <c r="I274" s="2"/>
      <c r="J274" s="2"/>
    </row>
    <row r="275" spans="1:10" s="3" customFormat="1">
      <c r="A275" s="13"/>
      <c r="F275" s="2"/>
      <c r="G275" s="2"/>
      <c r="H275" s="2"/>
      <c r="I275" s="2"/>
      <c r="J275" s="2"/>
    </row>
    <row r="276" spans="1:10" s="3" customFormat="1">
      <c r="A276" s="13"/>
      <c r="F276" s="2"/>
      <c r="G276" s="2"/>
      <c r="H276" s="2"/>
      <c r="I276" s="2"/>
      <c r="J276" s="2"/>
    </row>
    <row r="277" spans="1:10" s="3" customFormat="1">
      <c r="A277" s="13"/>
      <c r="F277" s="2"/>
      <c r="G277" s="2"/>
      <c r="H277" s="2"/>
      <c r="I277" s="2"/>
      <c r="J277" s="2"/>
    </row>
    <row r="278" spans="1:10" s="3" customFormat="1">
      <c r="A278" s="13"/>
      <c r="F278" s="2"/>
      <c r="G278" s="2"/>
      <c r="H278" s="2"/>
      <c r="I278" s="2"/>
      <c r="J278" s="2"/>
    </row>
    <row r="279" spans="1:10" s="3" customFormat="1">
      <c r="A279" s="13"/>
      <c r="F279" s="2"/>
      <c r="G279" s="2"/>
      <c r="H279" s="2"/>
      <c r="I279" s="2"/>
      <c r="J279" s="2"/>
    </row>
    <row r="280" spans="1:10" s="3" customFormat="1">
      <c r="A280" s="13"/>
      <c r="F280" s="2"/>
      <c r="G280" s="2"/>
      <c r="H280" s="2"/>
      <c r="I280" s="2"/>
      <c r="J280" s="2"/>
    </row>
    <row r="281" spans="1:10" s="3" customFormat="1">
      <c r="A281" s="13"/>
      <c r="F281" s="2"/>
      <c r="G281" s="2"/>
      <c r="H281" s="2"/>
      <c r="I281" s="2"/>
      <c r="J281" s="2"/>
    </row>
    <row r="282" spans="1:10" s="3" customFormat="1">
      <c r="A282" s="13"/>
      <c r="F282" s="2"/>
      <c r="G282" s="2"/>
      <c r="H282" s="2"/>
      <c r="I282" s="2"/>
      <c r="J282" s="2"/>
    </row>
    <row r="283" spans="1:10" s="3" customFormat="1">
      <c r="A283" s="13"/>
      <c r="F283" s="2"/>
      <c r="G283" s="2"/>
      <c r="H283" s="2"/>
      <c r="I283" s="2"/>
      <c r="J283" s="2"/>
    </row>
    <row r="284" spans="1:10" s="3" customFormat="1">
      <c r="A284" s="13"/>
      <c r="F284" s="2"/>
      <c r="G284" s="2"/>
      <c r="H284" s="2"/>
      <c r="I284" s="2"/>
      <c r="J284" s="2"/>
    </row>
    <row r="285" spans="1:10" s="3" customFormat="1">
      <c r="A285" s="13"/>
      <c r="F285" s="2"/>
      <c r="G285" s="2"/>
      <c r="H285" s="2"/>
      <c r="I285" s="2"/>
      <c r="J285" s="2"/>
    </row>
    <row r="286" spans="1:10" s="3" customFormat="1">
      <c r="A286" s="13"/>
      <c r="F286" s="2"/>
      <c r="G286" s="2"/>
      <c r="H286" s="2"/>
      <c r="I286" s="2"/>
      <c r="J286" s="2"/>
    </row>
    <row r="287" spans="1:10" s="3" customFormat="1">
      <c r="A287" s="13"/>
      <c r="F287" s="2"/>
      <c r="G287" s="2"/>
      <c r="H287" s="2"/>
      <c r="I287" s="2"/>
      <c r="J287" s="2"/>
    </row>
  </sheetData>
  <mergeCells count="62">
    <mergeCell ref="A20:A21"/>
    <mergeCell ref="I24:I25"/>
    <mergeCell ref="J24:J25"/>
    <mergeCell ref="J26:J27"/>
    <mergeCell ref="A19:D19"/>
    <mergeCell ref="I20:I21"/>
    <mergeCell ref="I22:I23"/>
    <mergeCell ref="J22:J23"/>
    <mergeCell ref="B20:F21"/>
    <mergeCell ref="B23:F23"/>
    <mergeCell ref="G19:H19"/>
    <mergeCell ref="I19:J19"/>
    <mergeCell ref="B26:H26"/>
    <mergeCell ref="B27:H27"/>
    <mergeCell ref="B25:H25"/>
    <mergeCell ref="J20:J21"/>
    <mergeCell ref="A54:J54"/>
    <mergeCell ref="I28:I29"/>
    <mergeCell ref="J28:J29"/>
    <mergeCell ref="B29:H29"/>
    <mergeCell ref="G38:J38"/>
    <mergeCell ref="B28:H28"/>
    <mergeCell ref="H30:I30"/>
    <mergeCell ref="A35:J35"/>
    <mergeCell ref="A36:J36"/>
    <mergeCell ref="B30:G30"/>
    <mergeCell ref="B31:G31"/>
    <mergeCell ref="H31:I31"/>
    <mergeCell ref="C136:F136"/>
    <mergeCell ref="H136:J136"/>
    <mergeCell ref="C135:F135"/>
    <mergeCell ref="A34:J34"/>
    <mergeCell ref="F38:F39"/>
    <mergeCell ref="A56:J56"/>
    <mergeCell ref="A100:J100"/>
    <mergeCell ref="C38:C39"/>
    <mergeCell ref="B38:B39"/>
    <mergeCell ref="A111:J111"/>
    <mergeCell ref="A78:J78"/>
    <mergeCell ref="A41:J41"/>
    <mergeCell ref="A38:A39"/>
    <mergeCell ref="A47:J47"/>
    <mergeCell ref="D38:D39"/>
    <mergeCell ref="E38:E39"/>
    <mergeCell ref="B22:F22"/>
    <mergeCell ref="G20:G21"/>
    <mergeCell ref="H20:H21"/>
    <mergeCell ref="B24:F24"/>
    <mergeCell ref="I26:I27"/>
    <mergeCell ref="A3:B3"/>
    <mergeCell ref="G4:J4"/>
    <mergeCell ref="G16:J16"/>
    <mergeCell ref="G13:J13"/>
    <mergeCell ref="G10:J10"/>
    <mergeCell ref="A4:B4"/>
    <mergeCell ref="A6:B6"/>
    <mergeCell ref="A5:J5"/>
    <mergeCell ref="A15:B15"/>
    <mergeCell ref="C15:D15"/>
    <mergeCell ref="G12:J12"/>
    <mergeCell ref="A12:B12"/>
    <mergeCell ref="A13:D13"/>
  </mergeCells>
  <pageMargins left="1.1023622047244099" right="0.39370078740157499" top="0.70866141732283505" bottom="0.78740157480314998" header="0.39370078740157499" footer="0.196850393700787"/>
  <pageSetup paperSize="9" scale="45" orientation="landscape" r:id="rId1"/>
  <headerFooter differentFirst="1" alignWithMargins="0">
    <oddHeader xml:space="preserve">&amp;RПродовження додатка 1
</oddHeader>
  </headerFooter>
  <rowBreaks count="3" manualBreakCount="3">
    <brk id="46" max="9" man="1"/>
    <brk id="64" max="9" man="1"/>
    <brk id="89" max="9" man="1"/>
  </rowBreaks>
  <ignoredErrors>
    <ignoredError sqref="B112 B1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49"/>
  <sheetViews>
    <sheetView view="pageBreakPreview" zoomScaleNormal="60" zoomScaleSheetLayoutView="100" workbookViewId="0">
      <selection activeCell="C14" sqref="C14"/>
    </sheetView>
  </sheetViews>
  <sheetFormatPr defaultColWidth="9.140625" defaultRowHeight="18.75"/>
  <cols>
    <col min="1" max="1" width="89.85546875" style="2" customWidth="1"/>
    <col min="2" max="2" width="14.85546875" style="3" customWidth="1"/>
    <col min="3" max="5" width="19.85546875" style="3" customWidth="1"/>
    <col min="6" max="16" width="19.85546875" style="2" customWidth="1"/>
    <col min="17" max="17" width="11.85546875" style="2" bestFit="1" customWidth="1"/>
    <col min="18" max="18" width="12.7109375" style="2" customWidth="1"/>
    <col min="19" max="19" width="14.5703125" style="2" customWidth="1"/>
    <col min="20" max="16384" width="9.140625" style="2"/>
  </cols>
  <sheetData>
    <row r="1" spans="1:15">
      <c r="B1" s="2"/>
      <c r="C1" s="2"/>
      <c r="D1" s="2"/>
      <c r="E1" s="2"/>
    </row>
    <row r="2" spans="1:15">
      <c r="B2" s="2"/>
      <c r="C2" s="2"/>
      <c r="D2" s="2"/>
      <c r="E2" s="2"/>
      <c r="N2" s="73" t="s">
        <v>411</v>
      </c>
    </row>
    <row r="3" spans="1:15">
      <c r="B3" s="2"/>
      <c r="C3" s="2"/>
      <c r="D3" s="2"/>
      <c r="E3" s="2"/>
      <c r="N3" s="73" t="s">
        <v>412</v>
      </c>
    </row>
    <row r="4" spans="1:15">
      <c r="A4" s="255" t="s">
        <v>153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6"/>
      <c r="M4" s="256"/>
      <c r="N4" s="256"/>
    </row>
    <row r="6" spans="1:15">
      <c r="A6" s="240" t="s">
        <v>155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</row>
    <row r="7" spans="1:15" ht="11.25" customHeight="1">
      <c r="A7" s="146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5" ht="44.25" customHeight="1">
      <c r="A8" s="242" t="s">
        <v>24</v>
      </c>
      <c r="B8" s="215" t="s">
        <v>25</v>
      </c>
      <c r="C8" s="215" t="s">
        <v>26</v>
      </c>
      <c r="D8" s="215" t="s">
        <v>27</v>
      </c>
      <c r="E8" s="221" t="s">
        <v>156</v>
      </c>
      <c r="F8" s="215" t="s">
        <v>157</v>
      </c>
      <c r="G8" s="227" t="s">
        <v>158</v>
      </c>
      <c r="H8" s="228"/>
      <c r="I8" s="228"/>
      <c r="J8" s="229"/>
      <c r="K8" s="236" t="s">
        <v>159</v>
      </c>
      <c r="L8" s="237"/>
      <c r="M8" s="237"/>
      <c r="N8" s="237"/>
      <c r="O8" s="237"/>
    </row>
    <row r="9" spans="1:15" ht="52.5" customHeight="1">
      <c r="A9" s="243"/>
      <c r="B9" s="216"/>
      <c r="C9" s="216"/>
      <c r="D9" s="216"/>
      <c r="E9" s="222"/>
      <c r="F9" s="216"/>
      <c r="G9" s="152" t="s">
        <v>160</v>
      </c>
      <c r="H9" s="152" t="s">
        <v>161</v>
      </c>
      <c r="I9" s="152" t="s">
        <v>162</v>
      </c>
      <c r="J9" s="152" t="s">
        <v>163</v>
      </c>
      <c r="K9" s="206"/>
      <c r="L9" s="237"/>
      <c r="M9" s="237"/>
      <c r="N9" s="237"/>
      <c r="O9" s="237"/>
    </row>
    <row r="10" spans="1:15">
      <c r="A10" s="54">
        <v>1</v>
      </c>
      <c r="B10" s="53">
        <v>2</v>
      </c>
      <c r="C10" s="53">
        <v>3</v>
      </c>
      <c r="D10" s="53">
        <v>4</v>
      </c>
      <c r="E10" s="53">
        <v>5</v>
      </c>
      <c r="F10" s="53">
        <v>6</v>
      </c>
      <c r="G10" s="53">
        <v>7</v>
      </c>
      <c r="H10" s="53">
        <v>8</v>
      </c>
      <c r="I10" s="53">
        <v>9</v>
      </c>
      <c r="J10" s="53">
        <v>10</v>
      </c>
      <c r="K10" s="238">
        <v>11</v>
      </c>
      <c r="L10" s="239"/>
      <c r="M10" s="239"/>
      <c r="N10" s="239"/>
      <c r="O10" s="239"/>
    </row>
    <row r="11" spans="1:15" s="4" customFormat="1" ht="18.75" customHeight="1">
      <c r="A11" s="7" t="s">
        <v>36</v>
      </c>
      <c r="B11" s="8">
        <v>1000</v>
      </c>
      <c r="C11" s="179">
        <v>90542</v>
      </c>
      <c r="D11" s="179">
        <f>E11</f>
        <v>128098</v>
      </c>
      <c r="E11" s="32">
        <v>128098</v>
      </c>
      <c r="F11" s="35">
        <f>SUM(G11:J11)</f>
        <v>192400</v>
      </c>
      <c r="G11" s="32">
        <v>45000</v>
      </c>
      <c r="H11" s="32">
        <v>47400</v>
      </c>
      <c r="I11" s="32">
        <v>50000</v>
      </c>
      <c r="J11" s="32">
        <v>50000</v>
      </c>
      <c r="K11" s="214"/>
      <c r="L11" s="214"/>
      <c r="M11" s="214"/>
      <c r="N11" s="214"/>
      <c r="O11" s="214"/>
    </row>
    <row r="12" spans="1:15" s="4" customFormat="1" ht="18.75" customHeight="1">
      <c r="A12" s="7" t="s">
        <v>37</v>
      </c>
      <c r="B12" s="8">
        <v>1010</v>
      </c>
      <c r="C12" s="179">
        <f>SUM(C13:C21)</f>
        <v>-127236</v>
      </c>
      <c r="D12" s="179">
        <f>SUM(D13:D21)</f>
        <v>-222937</v>
      </c>
      <c r="E12" s="35">
        <f>SUM(E13:E21)</f>
        <v>-222937</v>
      </c>
      <c r="F12" s="179">
        <f t="shared" ref="F12:F65" si="0">SUM(G12:J12)</f>
        <v>-222888</v>
      </c>
      <c r="G12" s="35">
        <f>SUM(G13:G21)</f>
        <v>-53547</v>
      </c>
      <c r="H12" s="35">
        <f>SUM(H13:H21)</f>
        <v>-56847</v>
      </c>
      <c r="I12" s="35">
        <f>SUM(I13:I21)</f>
        <v>-57447</v>
      </c>
      <c r="J12" s="35">
        <f>SUM(J13:J21)</f>
        <v>-55047</v>
      </c>
      <c r="K12" s="214"/>
      <c r="L12" s="214"/>
      <c r="M12" s="214"/>
      <c r="N12" s="214"/>
      <c r="O12" s="214"/>
    </row>
    <row r="13" spans="1:15" ht="18.75" customHeight="1">
      <c r="A13" s="5" t="s">
        <v>164</v>
      </c>
      <c r="B13" s="53">
        <v>1011</v>
      </c>
      <c r="C13" s="180">
        <v>-3346</v>
      </c>
      <c r="D13" s="180">
        <v>-3838</v>
      </c>
      <c r="E13" s="23">
        <v>-3838</v>
      </c>
      <c r="F13" s="25">
        <f t="shared" si="0"/>
        <v>-6532</v>
      </c>
      <c r="G13" s="23">
        <v>-1083</v>
      </c>
      <c r="H13" s="23">
        <v>-1883</v>
      </c>
      <c r="I13" s="23">
        <v>-1983</v>
      </c>
      <c r="J13" s="23">
        <v>-1583</v>
      </c>
      <c r="K13" s="214"/>
      <c r="L13" s="214"/>
      <c r="M13" s="214"/>
      <c r="N13" s="214"/>
      <c r="O13" s="214"/>
    </row>
    <row r="14" spans="1:15" ht="18.75" customHeight="1">
      <c r="A14" s="5" t="s">
        <v>166</v>
      </c>
      <c r="B14" s="53">
        <v>1012</v>
      </c>
      <c r="C14" s="180">
        <v>-7964</v>
      </c>
      <c r="D14" s="180">
        <v>-10400</v>
      </c>
      <c r="E14" s="23">
        <v>-10400</v>
      </c>
      <c r="F14" s="25">
        <f t="shared" si="0"/>
        <v>-8000</v>
      </c>
      <c r="G14" s="23">
        <v>-2000</v>
      </c>
      <c r="H14" s="23">
        <v>-2000</v>
      </c>
      <c r="I14" s="23">
        <v>-2000</v>
      </c>
      <c r="J14" s="23">
        <v>-2000</v>
      </c>
      <c r="K14" s="214"/>
      <c r="L14" s="214"/>
      <c r="M14" s="214"/>
      <c r="N14" s="214"/>
      <c r="O14" s="214"/>
    </row>
    <row r="15" spans="1:15" ht="18.75" customHeight="1">
      <c r="A15" s="5" t="s">
        <v>167</v>
      </c>
      <c r="B15" s="53">
        <v>1013</v>
      </c>
      <c r="C15" s="180">
        <v>-32299</v>
      </c>
      <c r="D15" s="180">
        <v>-44700</v>
      </c>
      <c r="E15" s="23">
        <v>-44700</v>
      </c>
      <c r="F15" s="25">
        <f t="shared" si="0"/>
        <v>-48000</v>
      </c>
      <c r="G15" s="23">
        <v>-12000</v>
      </c>
      <c r="H15" s="23">
        <v>-12000</v>
      </c>
      <c r="I15" s="23">
        <v>-12000</v>
      </c>
      <c r="J15" s="23">
        <v>-12000</v>
      </c>
      <c r="K15" s="214"/>
      <c r="L15" s="214"/>
      <c r="M15" s="214"/>
      <c r="N15" s="214"/>
      <c r="O15" s="214"/>
    </row>
    <row r="16" spans="1:15" ht="18.75" customHeight="1">
      <c r="A16" s="5" t="s">
        <v>124</v>
      </c>
      <c r="B16" s="53">
        <v>1014</v>
      </c>
      <c r="C16" s="180">
        <v>-51606</v>
      </c>
      <c r="D16" s="180">
        <v>-85770</v>
      </c>
      <c r="E16" s="23">
        <v>-85770</v>
      </c>
      <c r="F16" s="25">
        <f t="shared" si="0"/>
        <v>-105784</v>
      </c>
      <c r="G16" s="23">
        <v>-26446</v>
      </c>
      <c r="H16" s="23">
        <v>-26446</v>
      </c>
      <c r="I16" s="23">
        <v>-26446</v>
      </c>
      <c r="J16" s="23">
        <v>-26446</v>
      </c>
      <c r="K16" s="214"/>
      <c r="L16" s="214"/>
      <c r="M16" s="214"/>
      <c r="N16" s="214"/>
      <c r="O16" s="214"/>
    </row>
    <row r="17" spans="1:15" ht="18.75" customHeight="1">
      <c r="A17" s="5" t="s">
        <v>168</v>
      </c>
      <c r="B17" s="53">
        <v>1015</v>
      </c>
      <c r="C17" s="180">
        <v>-11253</v>
      </c>
      <c r="D17" s="180">
        <v>-18869</v>
      </c>
      <c r="E17" s="23">
        <v>-18869</v>
      </c>
      <c r="F17" s="25">
        <f t="shared" si="0"/>
        <v>-23272</v>
      </c>
      <c r="G17" s="23">
        <v>-5818</v>
      </c>
      <c r="H17" s="23">
        <v>-5818</v>
      </c>
      <c r="I17" s="23">
        <v>-5818</v>
      </c>
      <c r="J17" s="23">
        <v>-5818</v>
      </c>
      <c r="K17" s="214"/>
      <c r="L17" s="214"/>
      <c r="M17" s="214"/>
      <c r="N17" s="214"/>
      <c r="O17" s="214"/>
    </row>
    <row r="18" spans="1:15" ht="46.5" customHeight="1">
      <c r="A18" s="5" t="s">
        <v>169</v>
      </c>
      <c r="B18" s="53">
        <v>1016</v>
      </c>
      <c r="C18" s="23">
        <v>-11870</v>
      </c>
      <c r="D18" s="181">
        <v>-48960</v>
      </c>
      <c r="E18" s="181">
        <v>-48960</v>
      </c>
      <c r="F18" s="25">
        <f t="shared" si="0"/>
        <v>-14500</v>
      </c>
      <c r="G18" s="23">
        <v>-2000</v>
      </c>
      <c r="H18" s="23">
        <v>-4500</v>
      </c>
      <c r="I18" s="23">
        <v>-5000</v>
      </c>
      <c r="J18" s="23">
        <v>-3000</v>
      </c>
      <c r="K18" s="214"/>
      <c r="L18" s="214"/>
      <c r="M18" s="214"/>
      <c r="N18" s="214"/>
      <c r="O18" s="214"/>
    </row>
    <row r="19" spans="1:15" ht="18.75" customHeight="1">
      <c r="A19" s="5" t="s">
        <v>170</v>
      </c>
      <c r="B19" s="53">
        <v>1017</v>
      </c>
      <c r="C19" s="180">
        <v>-8898</v>
      </c>
      <c r="D19" s="181">
        <v>-10400</v>
      </c>
      <c r="E19" s="181">
        <v>-10400</v>
      </c>
      <c r="F19" s="25">
        <f t="shared" si="0"/>
        <v>-10800</v>
      </c>
      <c r="G19" s="23">
        <v>-2700</v>
      </c>
      <c r="H19" s="23">
        <v>-2700</v>
      </c>
      <c r="I19" s="23">
        <v>-2700</v>
      </c>
      <c r="J19" s="23">
        <v>-2700</v>
      </c>
      <c r="K19" s="214"/>
      <c r="L19" s="214"/>
      <c r="M19" s="214"/>
      <c r="N19" s="214"/>
      <c r="O19" s="214"/>
    </row>
    <row r="20" spans="1:15" ht="18.75" customHeight="1">
      <c r="A20" s="5" t="s">
        <v>171</v>
      </c>
      <c r="B20" s="53">
        <v>1018</v>
      </c>
      <c r="C20" s="23" t="s">
        <v>165</v>
      </c>
      <c r="D20" s="23" t="s">
        <v>165</v>
      </c>
      <c r="E20" s="23" t="s">
        <v>165</v>
      </c>
      <c r="F20" s="25">
        <f t="shared" si="0"/>
        <v>0</v>
      </c>
      <c r="G20" s="23" t="s">
        <v>165</v>
      </c>
      <c r="H20" s="23" t="s">
        <v>165</v>
      </c>
      <c r="I20" s="23" t="s">
        <v>165</v>
      </c>
      <c r="J20" s="23" t="s">
        <v>165</v>
      </c>
      <c r="K20" s="244"/>
      <c r="L20" s="245"/>
      <c r="M20" s="245"/>
      <c r="N20" s="245"/>
      <c r="O20" s="246"/>
    </row>
    <row r="21" spans="1:15" ht="18.75" customHeight="1">
      <c r="A21" s="5" t="s">
        <v>172</v>
      </c>
      <c r="B21" s="53">
        <v>1019</v>
      </c>
      <c r="C21" s="180" t="s">
        <v>165</v>
      </c>
      <c r="D21" s="23" t="s">
        <v>165</v>
      </c>
      <c r="E21" s="23" t="s">
        <v>165</v>
      </c>
      <c r="F21" s="25">
        <f t="shared" si="0"/>
        <v>-6000</v>
      </c>
      <c r="G21" s="23">
        <v>-1500</v>
      </c>
      <c r="H21" s="23">
        <v>-1500</v>
      </c>
      <c r="I21" s="23">
        <v>-1500</v>
      </c>
      <c r="J21" s="23">
        <v>-1500</v>
      </c>
      <c r="K21" s="214"/>
      <c r="L21" s="214"/>
      <c r="M21" s="214"/>
      <c r="N21" s="214"/>
      <c r="O21" s="214"/>
    </row>
    <row r="22" spans="1:15" ht="18.75" customHeight="1">
      <c r="A22" s="7" t="s">
        <v>173</v>
      </c>
      <c r="B22" s="8">
        <v>1020</v>
      </c>
      <c r="C22" s="179">
        <f>SUM(C11,C12)</f>
        <v>-36694</v>
      </c>
      <c r="D22" s="179">
        <f t="shared" ref="D22:J22" si="1">SUM(D11,D12)</f>
        <v>-94839</v>
      </c>
      <c r="E22" s="33">
        <f t="shared" si="1"/>
        <v>-94839</v>
      </c>
      <c r="F22" s="33">
        <f t="shared" si="1"/>
        <v>-30488</v>
      </c>
      <c r="G22" s="33">
        <f t="shared" si="1"/>
        <v>-8547</v>
      </c>
      <c r="H22" s="33">
        <f t="shared" si="1"/>
        <v>-9447</v>
      </c>
      <c r="I22" s="33">
        <f t="shared" si="1"/>
        <v>-7447</v>
      </c>
      <c r="J22" s="33">
        <f t="shared" si="1"/>
        <v>-5047</v>
      </c>
      <c r="K22" s="214"/>
      <c r="L22" s="214"/>
      <c r="M22" s="214"/>
      <c r="N22" s="214"/>
      <c r="O22" s="214"/>
    </row>
    <row r="23" spans="1:15" s="4" customFormat="1" ht="18.75" customHeight="1">
      <c r="A23" s="7" t="s">
        <v>174</v>
      </c>
      <c r="B23" s="8">
        <v>1030</v>
      </c>
      <c r="C23" s="179">
        <f>SUM(C24:C43,C45)</f>
        <v>-14225</v>
      </c>
      <c r="D23" s="179">
        <f>SUM(D24:D43,D45)</f>
        <v>-16145</v>
      </c>
      <c r="E23" s="35">
        <f>SUM(E24:E43,E45)</f>
        <v>-16145</v>
      </c>
      <c r="F23" s="179">
        <f t="shared" si="0"/>
        <v>-27267</v>
      </c>
      <c r="G23" s="35">
        <f>SUM(G24:G43,G45)</f>
        <v>-6746</v>
      </c>
      <c r="H23" s="35">
        <f>SUM(H24:H43,H45)</f>
        <v>-6764</v>
      </c>
      <c r="I23" s="35">
        <f>SUM(I24:I43,I45)</f>
        <v>-7011</v>
      </c>
      <c r="J23" s="35">
        <f>SUM(J24:J43,J45)</f>
        <v>-6746</v>
      </c>
      <c r="K23" s="214"/>
      <c r="L23" s="214"/>
      <c r="M23" s="214"/>
      <c r="N23" s="214"/>
      <c r="O23" s="214"/>
    </row>
    <row r="24" spans="1:15" ht="18.75" customHeight="1">
      <c r="A24" s="5" t="s">
        <v>175</v>
      </c>
      <c r="B24" s="64">
        <v>1031</v>
      </c>
      <c r="C24" s="181">
        <v>-105</v>
      </c>
      <c r="D24" s="181">
        <v>-156</v>
      </c>
      <c r="E24" s="181">
        <v>-156</v>
      </c>
      <c r="F24" s="25">
        <f t="shared" si="0"/>
        <v>0</v>
      </c>
      <c r="G24" s="23" t="s">
        <v>165</v>
      </c>
      <c r="H24" s="23" t="s">
        <v>165</v>
      </c>
      <c r="I24" s="23" t="s">
        <v>165</v>
      </c>
      <c r="J24" s="23" t="s">
        <v>165</v>
      </c>
      <c r="K24" s="214"/>
      <c r="L24" s="214"/>
      <c r="M24" s="214"/>
      <c r="N24" s="214"/>
      <c r="O24" s="214"/>
    </row>
    <row r="25" spans="1:15" ht="18.75" customHeight="1">
      <c r="A25" s="5" t="s">
        <v>176</v>
      </c>
      <c r="B25" s="64">
        <v>1032</v>
      </c>
      <c r="C25" s="23" t="s">
        <v>165</v>
      </c>
      <c r="D25" s="23" t="s">
        <v>165</v>
      </c>
      <c r="E25" s="23" t="s">
        <v>165</v>
      </c>
      <c r="F25" s="25">
        <f t="shared" si="0"/>
        <v>0</v>
      </c>
      <c r="G25" s="23" t="s">
        <v>165</v>
      </c>
      <c r="H25" s="23" t="s">
        <v>165</v>
      </c>
      <c r="I25" s="23" t="s">
        <v>165</v>
      </c>
      <c r="J25" s="23" t="s">
        <v>165</v>
      </c>
      <c r="K25" s="214"/>
      <c r="L25" s="214"/>
      <c r="M25" s="214"/>
      <c r="N25" s="214"/>
      <c r="O25" s="214"/>
    </row>
    <row r="26" spans="1:15" ht="18.75" customHeight="1">
      <c r="A26" s="5" t="s">
        <v>177</v>
      </c>
      <c r="B26" s="64">
        <v>1033</v>
      </c>
      <c r="C26" s="23" t="s">
        <v>165</v>
      </c>
      <c r="D26" s="23" t="s">
        <v>165</v>
      </c>
      <c r="E26" s="23" t="s">
        <v>165</v>
      </c>
      <c r="F26" s="25">
        <f t="shared" si="0"/>
        <v>0</v>
      </c>
      <c r="G26" s="23" t="s">
        <v>165</v>
      </c>
      <c r="H26" s="23" t="s">
        <v>165</v>
      </c>
      <c r="I26" s="23" t="s">
        <v>165</v>
      </c>
      <c r="J26" s="23" t="s">
        <v>165</v>
      </c>
      <c r="K26" s="214"/>
      <c r="L26" s="214"/>
      <c r="M26" s="214"/>
      <c r="N26" s="214"/>
      <c r="O26" s="214"/>
    </row>
    <row r="27" spans="1:15" ht="18.75" customHeight="1">
      <c r="A27" s="5" t="s">
        <v>178</v>
      </c>
      <c r="B27" s="64">
        <v>1034</v>
      </c>
      <c r="C27" s="180" t="s">
        <v>165</v>
      </c>
      <c r="D27" s="180">
        <v>-40</v>
      </c>
      <c r="E27" s="23">
        <v>-40</v>
      </c>
      <c r="F27" s="25">
        <f t="shared" si="0"/>
        <v>0</v>
      </c>
      <c r="G27" s="23" t="s">
        <v>165</v>
      </c>
      <c r="H27" s="23" t="s">
        <v>165</v>
      </c>
      <c r="I27" s="23" t="s">
        <v>165</v>
      </c>
      <c r="J27" s="23" t="s">
        <v>165</v>
      </c>
      <c r="K27" s="214"/>
      <c r="L27" s="214"/>
      <c r="M27" s="214"/>
      <c r="N27" s="214"/>
      <c r="O27" s="214"/>
    </row>
    <row r="28" spans="1:15" ht="18.75" customHeight="1">
      <c r="A28" s="5" t="s">
        <v>179</v>
      </c>
      <c r="B28" s="64">
        <v>1035</v>
      </c>
      <c r="C28" s="23" t="s">
        <v>165</v>
      </c>
      <c r="D28" s="181">
        <v>0</v>
      </c>
      <c r="E28" s="181">
        <v>0</v>
      </c>
      <c r="F28" s="25">
        <f t="shared" si="0"/>
        <v>-250</v>
      </c>
      <c r="G28" s="23" t="s">
        <v>165</v>
      </c>
      <c r="H28" s="23" t="s">
        <v>165</v>
      </c>
      <c r="I28" s="23">
        <v>-250</v>
      </c>
      <c r="J28" s="23" t="s">
        <v>165</v>
      </c>
      <c r="K28" s="214"/>
      <c r="L28" s="214"/>
      <c r="M28" s="214"/>
      <c r="N28" s="214"/>
      <c r="O28" s="214"/>
    </row>
    <row r="29" spans="1:15" ht="18.75" customHeight="1">
      <c r="A29" s="5" t="s">
        <v>180</v>
      </c>
      <c r="B29" s="64">
        <v>1036</v>
      </c>
      <c r="C29" s="23" t="s">
        <v>165</v>
      </c>
      <c r="D29" s="23" t="s">
        <v>165</v>
      </c>
      <c r="E29" s="23" t="s">
        <v>165</v>
      </c>
      <c r="F29" s="25">
        <f t="shared" si="0"/>
        <v>-30</v>
      </c>
      <c r="G29" s="23">
        <v>-5</v>
      </c>
      <c r="H29" s="23">
        <v>-10</v>
      </c>
      <c r="I29" s="23">
        <v>-10</v>
      </c>
      <c r="J29" s="23">
        <v>-5</v>
      </c>
      <c r="K29" s="214"/>
      <c r="L29" s="214"/>
      <c r="M29" s="214"/>
      <c r="N29" s="214"/>
      <c r="O29" s="214"/>
    </row>
    <row r="30" spans="1:15" ht="18.75" customHeight="1">
      <c r="A30" s="5" t="s">
        <v>181</v>
      </c>
      <c r="B30" s="64">
        <v>1037</v>
      </c>
      <c r="C30" s="180">
        <v>-2</v>
      </c>
      <c r="D30" s="181">
        <v>-22</v>
      </c>
      <c r="E30" s="181">
        <v>-22</v>
      </c>
      <c r="F30" s="25">
        <f t="shared" si="0"/>
        <v>-44</v>
      </c>
      <c r="G30" s="23">
        <v>-11</v>
      </c>
      <c r="H30" s="23">
        <v>-11</v>
      </c>
      <c r="I30" s="23">
        <v>-11</v>
      </c>
      <c r="J30" s="23">
        <v>-11</v>
      </c>
      <c r="K30" s="214"/>
      <c r="L30" s="214"/>
      <c r="M30" s="214"/>
      <c r="N30" s="214"/>
      <c r="O30" s="214"/>
    </row>
    <row r="31" spans="1:15" ht="18.75" customHeight="1">
      <c r="A31" s="5" t="s">
        <v>182</v>
      </c>
      <c r="B31" s="64">
        <v>1038</v>
      </c>
      <c r="C31" s="180">
        <v>-5161</v>
      </c>
      <c r="D31" s="180">
        <v>-9706</v>
      </c>
      <c r="E31" s="23">
        <v>-9706</v>
      </c>
      <c r="F31" s="25">
        <f t="shared" si="0"/>
        <v>-19300</v>
      </c>
      <c r="G31" s="23">
        <v>-4825</v>
      </c>
      <c r="H31" s="23">
        <v>-4825</v>
      </c>
      <c r="I31" s="23">
        <v>-4825</v>
      </c>
      <c r="J31" s="23">
        <v>-4825</v>
      </c>
      <c r="K31" s="214"/>
      <c r="L31" s="214"/>
      <c r="M31" s="214"/>
      <c r="N31" s="214"/>
      <c r="O31" s="214"/>
    </row>
    <row r="32" spans="1:15" ht="18.75" customHeight="1">
      <c r="A32" s="5" t="s">
        <v>183</v>
      </c>
      <c r="B32" s="64">
        <v>1039</v>
      </c>
      <c r="C32" s="180">
        <v>-1135</v>
      </c>
      <c r="D32" s="180">
        <v>-2135</v>
      </c>
      <c r="E32" s="23">
        <v>-2135</v>
      </c>
      <c r="F32" s="25">
        <f t="shared" si="0"/>
        <v>-4824</v>
      </c>
      <c r="G32" s="23">
        <v>-1206</v>
      </c>
      <c r="H32" s="23">
        <v>-1206</v>
      </c>
      <c r="I32" s="23">
        <v>-1206</v>
      </c>
      <c r="J32" s="23">
        <v>-1206</v>
      </c>
      <c r="K32" s="214"/>
      <c r="L32" s="214"/>
      <c r="M32" s="214"/>
      <c r="N32" s="214"/>
      <c r="O32" s="214"/>
    </row>
    <row r="33" spans="1:15" ht="37.5">
      <c r="A33" s="5" t="s">
        <v>184</v>
      </c>
      <c r="B33" s="64">
        <v>1040</v>
      </c>
      <c r="C33" s="180">
        <v>-922</v>
      </c>
      <c r="D33" s="181">
        <v>-600</v>
      </c>
      <c r="E33" s="181">
        <v>-600</v>
      </c>
      <c r="F33" s="25">
        <f t="shared" si="0"/>
        <v>-600</v>
      </c>
      <c r="G33" s="23">
        <v>-150</v>
      </c>
      <c r="H33" s="23">
        <v>-150</v>
      </c>
      <c r="I33" s="23">
        <v>-150</v>
      </c>
      <c r="J33" s="23">
        <v>-150</v>
      </c>
      <c r="K33" s="214"/>
      <c r="L33" s="214"/>
      <c r="M33" s="214"/>
      <c r="N33" s="214"/>
      <c r="O33" s="214"/>
    </row>
    <row r="34" spans="1:15" ht="37.5">
      <c r="A34" s="5" t="s">
        <v>185</v>
      </c>
      <c r="B34" s="64">
        <v>1041</v>
      </c>
      <c r="C34" s="23" t="s">
        <v>165</v>
      </c>
      <c r="D34" s="23" t="s">
        <v>165</v>
      </c>
      <c r="E34" s="23" t="s">
        <v>165</v>
      </c>
      <c r="F34" s="25">
        <f t="shared" si="0"/>
        <v>0</v>
      </c>
      <c r="G34" s="23" t="s">
        <v>165</v>
      </c>
      <c r="H34" s="23" t="s">
        <v>165</v>
      </c>
      <c r="I34" s="23" t="s">
        <v>165</v>
      </c>
      <c r="J34" s="23" t="s">
        <v>165</v>
      </c>
      <c r="K34" s="214"/>
      <c r="L34" s="214"/>
      <c r="M34" s="214"/>
      <c r="N34" s="214"/>
      <c r="O34" s="214"/>
    </row>
    <row r="35" spans="1:15" ht="18.75" customHeight="1">
      <c r="A35" s="5" t="s">
        <v>186</v>
      </c>
      <c r="B35" s="64">
        <v>1042</v>
      </c>
      <c r="C35" s="23" t="s">
        <v>165</v>
      </c>
      <c r="D35" s="23" t="s">
        <v>165</v>
      </c>
      <c r="E35" s="23" t="s">
        <v>165</v>
      </c>
      <c r="F35" s="25">
        <f t="shared" si="0"/>
        <v>0</v>
      </c>
      <c r="G35" s="23" t="s">
        <v>165</v>
      </c>
      <c r="H35" s="23" t="s">
        <v>165</v>
      </c>
      <c r="I35" s="23" t="s">
        <v>165</v>
      </c>
      <c r="J35" s="23" t="s">
        <v>165</v>
      </c>
      <c r="K35" s="214"/>
      <c r="L35" s="214"/>
      <c r="M35" s="214"/>
      <c r="N35" s="214"/>
      <c r="O35" s="214"/>
    </row>
    <row r="36" spans="1:15" ht="18.75" customHeight="1">
      <c r="A36" s="5" t="s">
        <v>187</v>
      </c>
      <c r="B36" s="64">
        <v>1043</v>
      </c>
      <c r="C36" s="23" t="s">
        <v>165</v>
      </c>
      <c r="D36" s="23" t="s">
        <v>165</v>
      </c>
      <c r="E36" s="23" t="s">
        <v>165</v>
      </c>
      <c r="F36" s="25">
        <f t="shared" si="0"/>
        <v>0</v>
      </c>
      <c r="G36" s="23" t="s">
        <v>165</v>
      </c>
      <c r="H36" s="23" t="s">
        <v>165</v>
      </c>
      <c r="I36" s="23" t="s">
        <v>165</v>
      </c>
      <c r="J36" s="23" t="s">
        <v>165</v>
      </c>
      <c r="K36" s="214"/>
      <c r="L36" s="214"/>
      <c r="M36" s="214"/>
      <c r="N36" s="214"/>
      <c r="O36" s="214"/>
    </row>
    <row r="37" spans="1:15" ht="18.75" customHeight="1">
      <c r="A37" s="5" t="s">
        <v>188</v>
      </c>
      <c r="B37" s="64">
        <v>1044</v>
      </c>
      <c r="C37" s="23" t="s">
        <v>165</v>
      </c>
      <c r="D37" s="23" t="s">
        <v>165</v>
      </c>
      <c r="E37" s="23" t="s">
        <v>165</v>
      </c>
      <c r="F37" s="25">
        <f t="shared" si="0"/>
        <v>0</v>
      </c>
      <c r="G37" s="23" t="s">
        <v>165</v>
      </c>
      <c r="H37" s="23" t="s">
        <v>165</v>
      </c>
      <c r="I37" s="23" t="s">
        <v>165</v>
      </c>
      <c r="J37" s="23" t="s">
        <v>165</v>
      </c>
      <c r="K37" s="214"/>
      <c r="L37" s="214"/>
      <c r="M37" s="214"/>
      <c r="N37" s="214"/>
      <c r="O37" s="214"/>
    </row>
    <row r="38" spans="1:15" ht="18.75" customHeight="1">
      <c r="A38" s="5" t="s">
        <v>189</v>
      </c>
      <c r="B38" s="64">
        <v>1045</v>
      </c>
      <c r="C38" s="23" t="s">
        <v>165</v>
      </c>
      <c r="D38" s="23" t="s">
        <v>165</v>
      </c>
      <c r="E38" s="23" t="s">
        <v>165</v>
      </c>
      <c r="F38" s="25">
        <f t="shared" si="0"/>
        <v>0</v>
      </c>
      <c r="G38" s="23" t="s">
        <v>165</v>
      </c>
      <c r="H38" s="23" t="s">
        <v>165</v>
      </c>
      <c r="I38" s="23" t="s">
        <v>165</v>
      </c>
      <c r="J38" s="23" t="s">
        <v>165</v>
      </c>
      <c r="K38" s="214"/>
      <c r="L38" s="214"/>
      <c r="M38" s="214"/>
      <c r="N38" s="214"/>
      <c r="O38" s="214"/>
    </row>
    <row r="39" spans="1:15" ht="18.75" customHeight="1">
      <c r="A39" s="5" t="s">
        <v>190</v>
      </c>
      <c r="B39" s="64">
        <v>1046</v>
      </c>
      <c r="C39" s="180" t="s">
        <v>165</v>
      </c>
      <c r="D39" s="180">
        <v>-10</v>
      </c>
      <c r="E39" s="23">
        <v>-10</v>
      </c>
      <c r="F39" s="25">
        <f t="shared" si="0"/>
        <v>-31</v>
      </c>
      <c r="G39" s="23">
        <v>-7</v>
      </c>
      <c r="H39" s="23">
        <v>-10</v>
      </c>
      <c r="I39" s="23">
        <v>-7</v>
      </c>
      <c r="J39" s="23">
        <v>-7</v>
      </c>
      <c r="K39" s="214"/>
      <c r="L39" s="214"/>
      <c r="M39" s="214"/>
      <c r="N39" s="214"/>
      <c r="O39" s="214"/>
    </row>
    <row r="40" spans="1:15" ht="18.75" customHeight="1">
      <c r="A40" s="5" t="s">
        <v>191</v>
      </c>
      <c r="B40" s="64">
        <v>1047</v>
      </c>
      <c r="C40" s="180" t="s">
        <v>165</v>
      </c>
      <c r="D40" s="181">
        <v>-4</v>
      </c>
      <c r="E40" s="181">
        <v>-4</v>
      </c>
      <c r="F40" s="25">
        <f t="shared" si="0"/>
        <v>-8</v>
      </c>
      <c r="G40" s="23">
        <v>-2</v>
      </c>
      <c r="H40" s="23">
        <v>-2</v>
      </c>
      <c r="I40" s="23">
        <v>-2</v>
      </c>
      <c r="J40" s="23">
        <v>-2</v>
      </c>
      <c r="K40" s="214"/>
      <c r="L40" s="214"/>
      <c r="M40" s="214"/>
      <c r="N40" s="214"/>
      <c r="O40" s="214"/>
    </row>
    <row r="41" spans="1:15" ht="18.75" customHeight="1">
      <c r="A41" s="5" t="s">
        <v>192</v>
      </c>
      <c r="B41" s="64">
        <v>1048</v>
      </c>
      <c r="C41" s="23" t="s">
        <v>165</v>
      </c>
      <c r="D41" s="23" t="s">
        <v>165</v>
      </c>
      <c r="E41" s="23" t="s">
        <v>165</v>
      </c>
      <c r="F41" s="25">
        <f t="shared" si="0"/>
        <v>0</v>
      </c>
      <c r="G41" s="23" t="s">
        <v>165</v>
      </c>
      <c r="H41" s="23" t="s">
        <v>165</v>
      </c>
      <c r="I41" s="23" t="s">
        <v>165</v>
      </c>
      <c r="J41" s="23" t="s">
        <v>165</v>
      </c>
      <c r="K41" s="214"/>
      <c r="L41" s="214"/>
      <c r="M41" s="214"/>
      <c r="N41" s="214"/>
      <c r="O41" s="214"/>
    </row>
    <row r="42" spans="1:15" ht="18.75" customHeight="1">
      <c r="A42" s="5" t="s">
        <v>193</v>
      </c>
      <c r="B42" s="64">
        <v>1049</v>
      </c>
      <c r="C42" s="180">
        <v>-159</v>
      </c>
      <c r="D42" s="181">
        <v>-120</v>
      </c>
      <c r="E42" s="181">
        <v>-120</v>
      </c>
      <c r="F42" s="25">
        <f t="shared" si="0"/>
        <v>-60</v>
      </c>
      <c r="G42" s="23">
        <v>-10</v>
      </c>
      <c r="H42" s="23">
        <v>-20</v>
      </c>
      <c r="I42" s="23">
        <v>-20</v>
      </c>
      <c r="J42" s="23">
        <v>-10</v>
      </c>
      <c r="K42" s="214"/>
      <c r="L42" s="214"/>
      <c r="M42" s="214"/>
      <c r="N42" s="214"/>
      <c r="O42" s="214"/>
    </row>
    <row r="43" spans="1:15" ht="37.5">
      <c r="A43" s="5" t="s">
        <v>194</v>
      </c>
      <c r="B43" s="64">
        <v>1050</v>
      </c>
      <c r="C43" s="181">
        <v>-6629</v>
      </c>
      <c r="D43" s="181">
        <v>-2680</v>
      </c>
      <c r="E43" s="181">
        <v>-2680</v>
      </c>
      <c r="F43" s="25">
        <f t="shared" si="0"/>
        <v>-2000</v>
      </c>
      <c r="G43" s="23">
        <v>-500</v>
      </c>
      <c r="H43" s="23">
        <v>-500</v>
      </c>
      <c r="I43" s="23">
        <v>-500</v>
      </c>
      <c r="J43" s="23">
        <v>-500</v>
      </c>
      <c r="K43" s="214"/>
      <c r="L43" s="214"/>
      <c r="M43" s="214"/>
      <c r="N43" s="214"/>
      <c r="O43" s="214"/>
    </row>
    <row r="44" spans="1:15" ht="18.75" customHeight="1">
      <c r="A44" s="5" t="s">
        <v>195</v>
      </c>
      <c r="B44" s="113" t="s">
        <v>196</v>
      </c>
      <c r="C44" s="23">
        <v>-79</v>
      </c>
      <c r="D44" s="23">
        <v>-100</v>
      </c>
      <c r="E44" s="23">
        <v>-100</v>
      </c>
      <c r="F44" s="25">
        <f t="shared" si="0"/>
        <v>-40</v>
      </c>
      <c r="G44" s="23">
        <v>-10</v>
      </c>
      <c r="H44" s="23">
        <v>-10</v>
      </c>
      <c r="I44" s="23">
        <v>-10</v>
      </c>
      <c r="J44" s="23">
        <v>-10</v>
      </c>
      <c r="K44" s="214"/>
      <c r="L44" s="214"/>
      <c r="M44" s="214"/>
      <c r="N44" s="214"/>
      <c r="O44" s="214"/>
    </row>
    <row r="45" spans="1:15" ht="18.75" customHeight="1">
      <c r="A45" s="5" t="s">
        <v>197</v>
      </c>
      <c r="B45" s="64">
        <v>1051</v>
      </c>
      <c r="C45" s="181">
        <v>-112</v>
      </c>
      <c r="D45" s="181">
        <v>-672</v>
      </c>
      <c r="E45" s="181">
        <v>-672</v>
      </c>
      <c r="F45" s="25">
        <f t="shared" si="0"/>
        <v>-120</v>
      </c>
      <c r="G45" s="23">
        <v>-30</v>
      </c>
      <c r="H45" s="23">
        <v>-30</v>
      </c>
      <c r="I45" s="23">
        <v>-30</v>
      </c>
      <c r="J45" s="23">
        <v>-30</v>
      </c>
      <c r="K45" s="214"/>
      <c r="L45" s="214"/>
      <c r="M45" s="214"/>
      <c r="N45" s="214"/>
      <c r="O45" s="214"/>
    </row>
    <row r="46" spans="1:15" s="4" customFormat="1" ht="18.75" customHeight="1">
      <c r="A46" s="7" t="s">
        <v>198</v>
      </c>
      <c r="B46" s="8">
        <v>1060</v>
      </c>
      <c r="C46" s="35">
        <f>SUM(C47:C53)</f>
        <v>0</v>
      </c>
      <c r="D46" s="35">
        <f>SUM(D47:D53)</f>
        <v>0</v>
      </c>
      <c r="E46" s="35">
        <f>SUM(E47:E53)</f>
        <v>0</v>
      </c>
      <c r="F46" s="35">
        <f t="shared" si="0"/>
        <v>0</v>
      </c>
      <c r="G46" s="35">
        <v>0</v>
      </c>
      <c r="H46" s="35">
        <v>0</v>
      </c>
      <c r="I46" s="35">
        <v>0</v>
      </c>
      <c r="J46" s="35">
        <v>0</v>
      </c>
      <c r="K46" s="214"/>
      <c r="L46" s="214"/>
      <c r="M46" s="214"/>
      <c r="N46" s="214"/>
      <c r="O46" s="214"/>
    </row>
    <row r="47" spans="1:15" ht="18.75" customHeight="1">
      <c r="A47" s="5" t="s">
        <v>199</v>
      </c>
      <c r="B47" s="6">
        <v>1061</v>
      </c>
      <c r="C47" s="23" t="s">
        <v>165</v>
      </c>
      <c r="D47" s="23" t="s">
        <v>165</v>
      </c>
      <c r="E47" s="23" t="s">
        <v>165</v>
      </c>
      <c r="F47" s="25">
        <f t="shared" si="0"/>
        <v>0</v>
      </c>
      <c r="G47" s="23" t="s">
        <v>165</v>
      </c>
      <c r="H47" s="23" t="s">
        <v>165</v>
      </c>
      <c r="I47" s="23" t="s">
        <v>165</v>
      </c>
      <c r="J47" s="23" t="s">
        <v>165</v>
      </c>
      <c r="K47" s="214"/>
      <c r="L47" s="214"/>
      <c r="M47" s="214"/>
      <c r="N47" s="214"/>
      <c r="O47" s="214"/>
    </row>
    <row r="48" spans="1:15" ht="18.75" customHeight="1">
      <c r="A48" s="5" t="s">
        <v>200</v>
      </c>
      <c r="B48" s="6">
        <v>1062</v>
      </c>
      <c r="C48" s="23" t="s">
        <v>165</v>
      </c>
      <c r="D48" s="23" t="s">
        <v>165</v>
      </c>
      <c r="E48" s="23" t="s">
        <v>165</v>
      </c>
      <c r="F48" s="25">
        <f t="shared" si="0"/>
        <v>0</v>
      </c>
      <c r="G48" s="23" t="s">
        <v>165</v>
      </c>
      <c r="H48" s="23" t="s">
        <v>165</v>
      </c>
      <c r="I48" s="23" t="s">
        <v>165</v>
      </c>
      <c r="J48" s="23" t="s">
        <v>165</v>
      </c>
      <c r="K48" s="214"/>
      <c r="L48" s="214"/>
      <c r="M48" s="214"/>
      <c r="N48" s="214"/>
      <c r="O48" s="214"/>
    </row>
    <row r="49" spans="1:15" ht="18.75" customHeight="1">
      <c r="A49" s="5" t="s">
        <v>182</v>
      </c>
      <c r="B49" s="6">
        <v>1063</v>
      </c>
      <c r="C49" s="23" t="s">
        <v>165</v>
      </c>
      <c r="D49" s="23" t="s">
        <v>165</v>
      </c>
      <c r="E49" s="23" t="s">
        <v>165</v>
      </c>
      <c r="F49" s="25">
        <f t="shared" si="0"/>
        <v>0</v>
      </c>
      <c r="G49" s="23" t="s">
        <v>165</v>
      </c>
      <c r="H49" s="23" t="s">
        <v>165</v>
      </c>
      <c r="I49" s="23" t="s">
        <v>165</v>
      </c>
      <c r="J49" s="23" t="s">
        <v>165</v>
      </c>
      <c r="K49" s="214"/>
      <c r="L49" s="214"/>
      <c r="M49" s="214"/>
      <c r="N49" s="214"/>
      <c r="O49" s="214"/>
    </row>
    <row r="50" spans="1:15" ht="18.75" customHeight="1">
      <c r="A50" s="5" t="s">
        <v>183</v>
      </c>
      <c r="B50" s="6">
        <v>1064</v>
      </c>
      <c r="C50" s="23" t="s">
        <v>165</v>
      </c>
      <c r="D50" s="23" t="s">
        <v>165</v>
      </c>
      <c r="E50" s="23" t="s">
        <v>165</v>
      </c>
      <c r="F50" s="25">
        <f t="shared" si="0"/>
        <v>0</v>
      </c>
      <c r="G50" s="23" t="s">
        <v>165</v>
      </c>
      <c r="H50" s="23" t="s">
        <v>165</v>
      </c>
      <c r="I50" s="23" t="s">
        <v>165</v>
      </c>
      <c r="J50" s="23" t="s">
        <v>165</v>
      </c>
      <c r="K50" s="214"/>
      <c r="L50" s="214"/>
      <c r="M50" s="214"/>
      <c r="N50" s="214"/>
      <c r="O50" s="214"/>
    </row>
    <row r="51" spans="1:15" ht="18.75" customHeight="1">
      <c r="A51" s="5" t="s">
        <v>201</v>
      </c>
      <c r="B51" s="6">
        <v>1065</v>
      </c>
      <c r="C51" s="23" t="s">
        <v>165</v>
      </c>
      <c r="D51" s="23" t="s">
        <v>165</v>
      </c>
      <c r="E51" s="23" t="s">
        <v>165</v>
      </c>
      <c r="F51" s="25">
        <f t="shared" si="0"/>
        <v>0</v>
      </c>
      <c r="G51" s="23" t="s">
        <v>165</v>
      </c>
      <c r="H51" s="23" t="s">
        <v>165</v>
      </c>
      <c r="I51" s="23" t="s">
        <v>165</v>
      </c>
      <c r="J51" s="23" t="s">
        <v>165</v>
      </c>
      <c r="K51" s="214"/>
      <c r="L51" s="214"/>
      <c r="M51" s="214"/>
      <c r="N51" s="214"/>
      <c r="O51" s="214"/>
    </row>
    <row r="52" spans="1:15" ht="18.75" customHeight="1">
      <c r="A52" s="5" t="s">
        <v>202</v>
      </c>
      <c r="B52" s="6">
        <v>1066</v>
      </c>
      <c r="C52" s="23" t="s">
        <v>165</v>
      </c>
      <c r="D52" s="23" t="s">
        <v>165</v>
      </c>
      <c r="E52" s="23" t="s">
        <v>165</v>
      </c>
      <c r="F52" s="25">
        <f t="shared" si="0"/>
        <v>0</v>
      </c>
      <c r="G52" s="23" t="s">
        <v>165</v>
      </c>
      <c r="H52" s="23" t="s">
        <v>165</v>
      </c>
      <c r="I52" s="23" t="s">
        <v>165</v>
      </c>
      <c r="J52" s="23" t="s">
        <v>165</v>
      </c>
      <c r="K52" s="214"/>
      <c r="L52" s="214"/>
      <c r="M52" s="214"/>
      <c r="N52" s="214"/>
      <c r="O52" s="214"/>
    </row>
    <row r="53" spans="1:15" ht="18.75" customHeight="1">
      <c r="A53" s="5" t="s">
        <v>203</v>
      </c>
      <c r="B53" s="6">
        <v>1067</v>
      </c>
      <c r="C53" s="23" t="s">
        <v>165</v>
      </c>
      <c r="D53" s="23" t="s">
        <v>165</v>
      </c>
      <c r="E53" s="23" t="s">
        <v>165</v>
      </c>
      <c r="F53" s="25">
        <f t="shared" si="0"/>
        <v>0</v>
      </c>
      <c r="G53" s="23" t="s">
        <v>165</v>
      </c>
      <c r="H53" s="23" t="s">
        <v>165</v>
      </c>
      <c r="I53" s="23" t="s">
        <v>165</v>
      </c>
      <c r="J53" s="23" t="s">
        <v>165</v>
      </c>
      <c r="K53" s="214"/>
      <c r="L53" s="214"/>
      <c r="M53" s="214"/>
      <c r="N53" s="214"/>
      <c r="O53" s="214"/>
    </row>
    <row r="54" spans="1:15" s="4" customFormat="1" ht="18.75" customHeight="1">
      <c r="A54" s="7" t="s">
        <v>204</v>
      </c>
      <c r="B54" s="8">
        <v>1070</v>
      </c>
      <c r="C54" s="35">
        <f>SUM(C55:C58)</f>
        <v>7546</v>
      </c>
      <c r="D54" s="35">
        <f>SUM(D55:D58)</f>
        <v>162643.5</v>
      </c>
      <c r="E54" s="35">
        <f>SUM(E55:E58)</f>
        <v>162643.5</v>
      </c>
      <c r="F54" s="179">
        <f t="shared" si="0"/>
        <v>194768</v>
      </c>
      <c r="G54" s="35">
        <f>SUM(G55:G58)</f>
        <v>42500</v>
      </c>
      <c r="H54" s="35">
        <f>SUM(H55:H58)</f>
        <v>50756</v>
      </c>
      <c r="I54" s="35">
        <f>SUM(I55:I58)</f>
        <v>50756</v>
      </c>
      <c r="J54" s="35">
        <f>SUM(J55:J58)</f>
        <v>50756</v>
      </c>
      <c r="K54" s="214"/>
      <c r="L54" s="214"/>
      <c r="M54" s="214"/>
      <c r="N54" s="214"/>
      <c r="O54" s="214"/>
    </row>
    <row r="55" spans="1:15" ht="18.75" customHeight="1">
      <c r="A55" s="5" t="s">
        <v>205</v>
      </c>
      <c r="B55" s="6">
        <v>1071</v>
      </c>
      <c r="C55" s="23"/>
      <c r="D55" s="23"/>
      <c r="E55" s="23"/>
      <c r="F55" s="25">
        <f t="shared" si="0"/>
        <v>0</v>
      </c>
      <c r="G55" s="23"/>
      <c r="H55" s="23"/>
      <c r="I55" s="23"/>
      <c r="J55" s="23"/>
      <c r="K55" s="214"/>
      <c r="L55" s="214"/>
      <c r="M55" s="214"/>
      <c r="N55" s="214"/>
      <c r="O55" s="214"/>
    </row>
    <row r="56" spans="1:15" ht="18.75" customHeight="1">
      <c r="A56" s="108" t="s">
        <v>413</v>
      </c>
      <c r="B56" s="162">
        <v>1072</v>
      </c>
      <c r="C56" s="23"/>
      <c r="D56" s="23"/>
      <c r="E56" s="23"/>
      <c r="F56" s="25">
        <f t="shared" si="0"/>
        <v>0</v>
      </c>
      <c r="G56" s="23"/>
      <c r="H56" s="23"/>
      <c r="I56" s="23"/>
      <c r="J56" s="23"/>
      <c r="K56" s="214"/>
      <c r="L56" s="214"/>
      <c r="M56" s="214"/>
      <c r="N56" s="214"/>
      <c r="O56" s="214"/>
    </row>
    <row r="57" spans="1:15" ht="18.75" customHeight="1">
      <c r="A57" s="108" t="s">
        <v>415</v>
      </c>
      <c r="B57" s="162" t="s">
        <v>414</v>
      </c>
      <c r="C57" s="180"/>
      <c r="D57" s="187">
        <v>145107.5</v>
      </c>
      <c r="E57" s="188">
        <v>145107.5</v>
      </c>
      <c r="F57" s="25">
        <f t="shared" si="0"/>
        <v>184768</v>
      </c>
      <c r="G57" s="23">
        <v>40000</v>
      </c>
      <c r="H57" s="23">
        <v>48256</v>
      </c>
      <c r="I57" s="23">
        <v>48256</v>
      </c>
      <c r="J57" s="23">
        <v>48256</v>
      </c>
      <c r="K57" s="214"/>
      <c r="L57" s="214"/>
      <c r="M57" s="214"/>
      <c r="N57" s="214"/>
      <c r="O57" s="214"/>
    </row>
    <row r="58" spans="1:15" ht="18.75" customHeight="1">
      <c r="A58" s="5" t="s">
        <v>206</v>
      </c>
      <c r="B58" s="6">
        <v>1073</v>
      </c>
      <c r="C58" s="180">
        <v>7546</v>
      </c>
      <c r="D58" s="181">
        <v>17536</v>
      </c>
      <c r="E58" s="181">
        <v>17536</v>
      </c>
      <c r="F58" s="25">
        <f t="shared" si="0"/>
        <v>10000</v>
      </c>
      <c r="G58" s="23">
        <v>2500</v>
      </c>
      <c r="H58" s="23">
        <v>2500</v>
      </c>
      <c r="I58" s="23">
        <v>2500</v>
      </c>
      <c r="J58" s="23">
        <v>2500</v>
      </c>
      <c r="K58" s="214"/>
      <c r="L58" s="214"/>
      <c r="M58" s="214"/>
      <c r="N58" s="214"/>
      <c r="O58" s="214"/>
    </row>
    <row r="59" spans="1:15" s="4" customFormat="1" ht="18.75" customHeight="1">
      <c r="A59" s="95" t="s">
        <v>207</v>
      </c>
      <c r="B59" s="8">
        <v>1080</v>
      </c>
      <c r="C59" s="179">
        <f>SUM(C60:C65)</f>
        <v>-37243</v>
      </c>
      <c r="D59" s="179">
        <f>SUM(D60:D65)</f>
        <v>-145545</v>
      </c>
      <c r="E59" s="35">
        <f>SUM(E60:E65)</f>
        <v>-145545</v>
      </c>
      <c r="F59" s="179">
        <f t="shared" si="0"/>
        <v>-165248</v>
      </c>
      <c r="G59" s="35">
        <f>SUM(G60:G65)</f>
        <v>-35120</v>
      </c>
      <c r="H59" s="35">
        <f>SUM(H60:H65)</f>
        <v>-43376</v>
      </c>
      <c r="I59" s="35">
        <f>SUM(I60:I65)</f>
        <v>-43376</v>
      </c>
      <c r="J59" s="35">
        <f>SUM(J60:J65)</f>
        <v>-43376</v>
      </c>
      <c r="K59" s="214"/>
      <c r="L59" s="214"/>
      <c r="M59" s="214"/>
      <c r="N59" s="214"/>
      <c r="O59" s="214"/>
    </row>
    <row r="60" spans="1:15" ht="18.75" customHeight="1">
      <c r="A60" s="5" t="s">
        <v>205</v>
      </c>
      <c r="B60" s="6">
        <v>1081</v>
      </c>
      <c r="C60" s="23" t="s">
        <v>165</v>
      </c>
      <c r="D60" s="23" t="s">
        <v>165</v>
      </c>
      <c r="E60" s="23" t="s">
        <v>165</v>
      </c>
      <c r="F60" s="25">
        <f t="shared" si="0"/>
        <v>0</v>
      </c>
      <c r="G60" s="23" t="s">
        <v>165</v>
      </c>
      <c r="H60" s="23" t="s">
        <v>165</v>
      </c>
      <c r="I60" s="23" t="s">
        <v>165</v>
      </c>
      <c r="J60" s="23" t="s">
        <v>165</v>
      </c>
      <c r="K60" s="214"/>
      <c r="L60" s="214"/>
      <c r="M60" s="214"/>
      <c r="N60" s="214"/>
      <c r="O60" s="214"/>
    </row>
    <row r="61" spans="1:15" ht="18.75" customHeight="1">
      <c r="A61" s="5" t="s">
        <v>208</v>
      </c>
      <c r="B61" s="6">
        <v>1082</v>
      </c>
      <c r="C61" s="23" t="s">
        <v>165</v>
      </c>
      <c r="D61" s="23" t="s">
        <v>165</v>
      </c>
      <c r="E61" s="23" t="s">
        <v>165</v>
      </c>
      <c r="F61" s="25">
        <f t="shared" si="0"/>
        <v>0</v>
      </c>
      <c r="G61" s="23" t="s">
        <v>165</v>
      </c>
      <c r="H61" s="23" t="s">
        <v>165</v>
      </c>
      <c r="I61" s="23" t="s">
        <v>165</v>
      </c>
      <c r="J61" s="23" t="s">
        <v>165</v>
      </c>
      <c r="K61" s="214"/>
      <c r="L61" s="214"/>
      <c r="M61" s="214"/>
      <c r="N61" s="214"/>
      <c r="O61" s="214"/>
    </row>
    <row r="62" spans="1:15" ht="18.75" customHeight="1">
      <c r="A62" s="5" t="s">
        <v>209</v>
      </c>
      <c r="B62" s="6">
        <v>1083</v>
      </c>
      <c r="C62" s="23" t="s">
        <v>165</v>
      </c>
      <c r="D62" s="23" t="s">
        <v>165</v>
      </c>
      <c r="E62" s="23" t="s">
        <v>165</v>
      </c>
      <c r="F62" s="25">
        <f t="shared" si="0"/>
        <v>0</v>
      </c>
      <c r="G62" s="23" t="s">
        <v>165</v>
      </c>
      <c r="H62" s="23" t="s">
        <v>165</v>
      </c>
      <c r="I62" s="23" t="s">
        <v>165</v>
      </c>
      <c r="J62" s="23" t="s">
        <v>165</v>
      </c>
      <c r="K62" s="214"/>
      <c r="L62" s="214"/>
      <c r="M62" s="214"/>
      <c r="N62" s="214"/>
      <c r="O62" s="214"/>
    </row>
    <row r="63" spans="1:15" ht="18.75" customHeight="1">
      <c r="A63" s="5" t="s">
        <v>210</v>
      </c>
      <c r="B63" s="6">
        <v>1084</v>
      </c>
      <c r="C63" s="23" t="s">
        <v>165</v>
      </c>
      <c r="D63" s="23" t="s">
        <v>165</v>
      </c>
      <c r="E63" s="23" t="s">
        <v>165</v>
      </c>
      <c r="F63" s="25">
        <f t="shared" si="0"/>
        <v>0</v>
      </c>
      <c r="G63" s="23" t="s">
        <v>165</v>
      </c>
      <c r="H63" s="23" t="s">
        <v>165</v>
      </c>
      <c r="I63" s="23" t="s">
        <v>165</v>
      </c>
      <c r="J63" s="23" t="s">
        <v>165</v>
      </c>
      <c r="K63" s="214"/>
      <c r="L63" s="214"/>
      <c r="M63" s="214"/>
      <c r="N63" s="214"/>
      <c r="O63" s="214"/>
    </row>
    <row r="64" spans="1:15" ht="18.75" customHeight="1">
      <c r="A64" s="5" t="s">
        <v>211</v>
      </c>
      <c r="B64" s="6">
        <v>1085</v>
      </c>
      <c r="C64" s="23" t="s">
        <v>165</v>
      </c>
      <c r="D64" s="23" t="s">
        <v>165</v>
      </c>
      <c r="E64" s="23" t="s">
        <v>165</v>
      </c>
      <c r="F64" s="25">
        <f t="shared" si="0"/>
        <v>0</v>
      </c>
      <c r="G64" s="23" t="s">
        <v>165</v>
      </c>
      <c r="H64" s="23" t="s">
        <v>165</v>
      </c>
      <c r="I64" s="23" t="s">
        <v>165</v>
      </c>
      <c r="J64" s="23" t="s">
        <v>165</v>
      </c>
      <c r="K64" s="214"/>
      <c r="L64" s="214"/>
      <c r="M64" s="214"/>
      <c r="N64" s="214"/>
      <c r="O64" s="214"/>
    </row>
    <row r="65" spans="1:17" s="177" customFormat="1" ht="17.25" customHeight="1">
      <c r="A65" s="174" t="s">
        <v>212</v>
      </c>
      <c r="B65" s="175">
        <v>1086</v>
      </c>
      <c r="C65" s="176">
        <v>-37243</v>
      </c>
      <c r="D65" s="176">
        <v>-145545</v>
      </c>
      <c r="E65" s="176">
        <v>-145545</v>
      </c>
      <c r="F65" s="25">
        <f t="shared" si="0"/>
        <v>-165248</v>
      </c>
      <c r="G65" s="176">
        <v>-35120</v>
      </c>
      <c r="H65" s="176">
        <v>-43376</v>
      </c>
      <c r="I65" s="176">
        <v>-43376</v>
      </c>
      <c r="J65" s="176">
        <v>-43376</v>
      </c>
      <c r="K65" s="251"/>
      <c r="L65" s="251"/>
      <c r="M65" s="251"/>
      <c r="N65" s="251"/>
      <c r="O65" s="251"/>
    </row>
    <row r="66" spans="1:17" s="4" customFormat="1" ht="18.75" customHeight="1">
      <c r="A66" s="7" t="s">
        <v>213</v>
      </c>
      <c r="B66" s="8">
        <v>1100</v>
      </c>
      <c r="C66" s="179">
        <f>SUM(C22,C23,C46,C54,C59)</f>
        <v>-80616</v>
      </c>
      <c r="D66" s="179">
        <f t="shared" ref="D66:J66" si="2">SUM(D22,D23,D46,D54,D59)</f>
        <v>-93885.5</v>
      </c>
      <c r="E66" s="33">
        <f t="shared" si="2"/>
        <v>-93885.5</v>
      </c>
      <c r="F66" s="179">
        <f t="shared" si="2"/>
        <v>-28235</v>
      </c>
      <c r="G66" s="33">
        <f t="shared" si="2"/>
        <v>-7913</v>
      </c>
      <c r="H66" s="33">
        <f t="shared" si="2"/>
        <v>-8831</v>
      </c>
      <c r="I66" s="33">
        <f t="shared" si="2"/>
        <v>-7078</v>
      </c>
      <c r="J66" s="33">
        <f t="shared" si="2"/>
        <v>-4413</v>
      </c>
      <c r="K66" s="214"/>
      <c r="L66" s="214"/>
      <c r="M66" s="214"/>
      <c r="N66" s="214"/>
      <c r="O66" s="214"/>
    </row>
    <row r="67" spans="1:17" s="4" customFormat="1" ht="18.75" customHeight="1">
      <c r="A67" s="7" t="s">
        <v>214</v>
      </c>
      <c r="B67" s="8">
        <v>1110</v>
      </c>
      <c r="C67" s="32"/>
      <c r="D67" s="32"/>
      <c r="E67" s="32"/>
      <c r="F67" s="35">
        <f t="shared" ref="F67:F76" si="3">SUM(G67:J67)</f>
        <v>0</v>
      </c>
      <c r="G67" s="32"/>
      <c r="H67" s="32"/>
      <c r="I67" s="32"/>
      <c r="J67" s="32"/>
      <c r="K67" s="214"/>
      <c r="L67" s="214"/>
      <c r="M67" s="214"/>
      <c r="N67" s="214"/>
      <c r="O67" s="214"/>
      <c r="P67" s="173"/>
      <c r="Q67" s="173"/>
    </row>
    <row r="68" spans="1:17" s="4" customFormat="1" ht="18.75" customHeight="1">
      <c r="A68" s="7" t="s">
        <v>215</v>
      </c>
      <c r="B68" s="8">
        <v>1120</v>
      </c>
      <c r="C68" s="32" t="s">
        <v>165</v>
      </c>
      <c r="D68" s="32" t="s">
        <v>165</v>
      </c>
      <c r="E68" s="32" t="s">
        <v>165</v>
      </c>
      <c r="F68" s="35">
        <f t="shared" si="3"/>
        <v>0</v>
      </c>
      <c r="G68" s="32" t="s">
        <v>165</v>
      </c>
      <c r="H68" s="32" t="s">
        <v>165</v>
      </c>
      <c r="I68" s="32" t="s">
        <v>165</v>
      </c>
      <c r="J68" s="32" t="s">
        <v>165</v>
      </c>
      <c r="K68" s="214"/>
      <c r="L68" s="214"/>
      <c r="M68" s="214"/>
      <c r="N68" s="214"/>
      <c r="O68" s="214"/>
    </row>
    <row r="69" spans="1:17" s="4" customFormat="1" ht="18.75" customHeight="1">
      <c r="A69" s="7" t="s">
        <v>216</v>
      </c>
      <c r="B69" s="8">
        <v>1130</v>
      </c>
      <c r="C69" s="32"/>
      <c r="D69" s="32"/>
      <c r="E69" s="32"/>
      <c r="F69" s="35">
        <f t="shared" si="3"/>
        <v>0</v>
      </c>
      <c r="G69" s="32"/>
      <c r="H69" s="32"/>
      <c r="I69" s="32"/>
      <c r="J69" s="32"/>
      <c r="K69" s="214"/>
      <c r="L69" s="214"/>
      <c r="M69" s="214"/>
      <c r="N69" s="214"/>
      <c r="O69" s="214"/>
    </row>
    <row r="70" spans="1:17" s="4" customFormat="1" ht="18.75" customHeight="1">
      <c r="A70" s="7" t="s">
        <v>217</v>
      </c>
      <c r="B70" s="8">
        <v>1140</v>
      </c>
      <c r="C70" s="32" t="s">
        <v>165</v>
      </c>
      <c r="D70" s="32" t="s">
        <v>165</v>
      </c>
      <c r="E70" s="32" t="s">
        <v>165</v>
      </c>
      <c r="F70" s="35">
        <f t="shared" si="3"/>
        <v>0</v>
      </c>
      <c r="G70" s="32" t="s">
        <v>165</v>
      </c>
      <c r="H70" s="32" t="s">
        <v>165</v>
      </c>
      <c r="I70" s="32" t="s">
        <v>165</v>
      </c>
      <c r="J70" s="32" t="s">
        <v>165</v>
      </c>
      <c r="K70" s="214"/>
      <c r="L70" s="214"/>
      <c r="M70" s="214"/>
      <c r="N70" s="214"/>
      <c r="O70" s="214"/>
      <c r="Q70" s="173"/>
    </row>
    <row r="71" spans="1:17" s="4" customFormat="1" ht="18.75" customHeight="1">
      <c r="A71" s="7" t="s">
        <v>218</v>
      </c>
      <c r="B71" s="8">
        <v>1150</v>
      </c>
      <c r="C71" s="179">
        <f>SUM(C72:C73)</f>
        <v>80025</v>
      </c>
      <c r="D71" s="35">
        <f t="shared" ref="D71:J71" si="4">SUM(D72:D73)</f>
        <v>77900</v>
      </c>
      <c r="E71" s="35">
        <f t="shared" si="4"/>
        <v>77900</v>
      </c>
      <c r="F71" s="179">
        <f t="shared" si="3"/>
        <v>12000</v>
      </c>
      <c r="G71" s="35">
        <f t="shared" si="4"/>
        <v>3000</v>
      </c>
      <c r="H71" s="35">
        <f t="shared" si="4"/>
        <v>3000</v>
      </c>
      <c r="I71" s="35">
        <f t="shared" si="4"/>
        <v>3000</v>
      </c>
      <c r="J71" s="35">
        <f t="shared" si="4"/>
        <v>3000</v>
      </c>
      <c r="K71" s="214"/>
      <c r="L71" s="214"/>
      <c r="M71" s="214"/>
      <c r="N71" s="214"/>
      <c r="O71" s="214"/>
    </row>
    <row r="72" spans="1:17" ht="18.75" customHeight="1">
      <c r="A72" s="5" t="s">
        <v>205</v>
      </c>
      <c r="B72" s="6">
        <v>1151</v>
      </c>
      <c r="C72" s="23"/>
      <c r="D72" s="23"/>
      <c r="E72" s="23"/>
      <c r="F72" s="25">
        <f t="shared" si="3"/>
        <v>0</v>
      </c>
      <c r="G72" s="23"/>
      <c r="H72" s="23"/>
      <c r="I72" s="23"/>
      <c r="J72" s="23"/>
      <c r="K72" s="214"/>
      <c r="L72" s="214"/>
      <c r="M72" s="214"/>
      <c r="N72" s="214"/>
      <c r="O72" s="214"/>
    </row>
    <row r="73" spans="1:17" ht="18.75" customHeight="1">
      <c r="A73" s="5" t="s">
        <v>219</v>
      </c>
      <c r="B73" s="6">
        <v>1152</v>
      </c>
      <c r="C73" s="180">
        <v>80025</v>
      </c>
      <c r="D73" s="181">
        <v>77900</v>
      </c>
      <c r="E73" s="181">
        <v>77900</v>
      </c>
      <c r="F73" s="25">
        <f t="shared" si="3"/>
        <v>12000</v>
      </c>
      <c r="G73" s="23">
        <v>3000</v>
      </c>
      <c r="H73" s="23">
        <v>3000</v>
      </c>
      <c r="I73" s="23">
        <v>3000</v>
      </c>
      <c r="J73" s="23">
        <v>3000</v>
      </c>
      <c r="K73" s="214"/>
      <c r="L73" s="214"/>
      <c r="M73" s="214"/>
      <c r="N73" s="214"/>
      <c r="O73" s="214"/>
    </row>
    <row r="74" spans="1:17" s="4" customFormat="1" ht="18.75" customHeight="1">
      <c r="A74" s="7" t="s">
        <v>220</v>
      </c>
      <c r="B74" s="8">
        <v>1160</v>
      </c>
      <c r="C74" s="179">
        <f>SUM(C75:C76)</f>
        <v>-30</v>
      </c>
      <c r="D74" s="179">
        <f t="shared" ref="D74:J74" si="5">SUM(D75:D76)</f>
        <v>-63</v>
      </c>
      <c r="E74" s="35">
        <f t="shared" si="5"/>
        <v>-63</v>
      </c>
      <c r="F74" s="179">
        <f t="shared" si="3"/>
        <v>-8</v>
      </c>
      <c r="G74" s="35">
        <f t="shared" si="5"/>
        <v>-2</v>
      </c>
      <c r="H74" s="35">
        <f t="shared" si="5"/>
        <v>-2</v>
      </c>
      <c r="I74" s="35">
        <f t="shared" si="5"/>
        <v>-2</v>
      </c>
      <c r="J74" s="35">
        <f t="shared" si="5"/>
        <v>-2</v>
      </c>
      <c r="K74" s="214"/>
      <c r="L74" s="214"/>
      <c r="M74" s="214"/>
      <c r="N74" s="214"/>
      <c r="O74" s="214"/>
    </row>
    <row r="75" spans="1:17" ht="18.75" customHeight="1">
      <c r="A75" s="5" t="s">
        <v>205</v>
      </c>
      <c r="B75" s="6">
        <v>1161</v>
      </c>
      <c r="C75" s="23" t="s">
        <v>165</v>
      </c>
      <c r="D75" s="23" t="s">
        <v>165</v>
      </c>
      <c r="E75" s="23" t="s">
        <v>165</v>
      </c>
      <c r="F75" s="25">
        <f t="shared" si="3"/>
        <v>0</v>
      </c>
      <c r="G75" s="23" t="s">
        <v>165</v>
      </c>
      <c r="H75" s="23" t="s">
        <v>165</v>
      </c>
      <c r="I75" s="23" t="s">
        <v>165</v>
      </c>
      <c r="J75" s="23" t="s">
        <v>165</v>
      </c>
      <c r="K75" s="214"/>
      <c r="L75" s="214"/>
      <c r="M75" s="214"/>
      <c r="N75" s="214"/>
      <c r="O75" s="214"/>
    </row>
    <row r="76" spans="1:17" ht="18.75" customHeight="1">
      <c r="A76" s="5" t="s">
        <v>221</v>
      </c>
      <c r="B76" s="6">
        <v>1162</v>
      </c>
      <c r="C76" s="23">
        <v>-30</v>
      </c>
      <c r="D76" s="23">
        <v>-63</v>
      </c>
      <c r="E76" s="23">
        <v>-63</v>
      </c>
      <c r="F76" s="25">
        <f t="shared" si="3"/>
        <v>-8</v>
      </c>
      <c r="G76" s="23">
        <v>-2</v>
      </c>
      <c r="H76" s="23">
        <v>-2</v>
      </c>
      <c r="I76" s="23">
        <v>-2</v>
      </c>
      <c r="J76" s="23">
        <v>-2</v>
      </c>
      <c r="K76" s="214"/>
      <c r="L76" s="214"/>
      <c r="M76" s="214"/>
      <c r="N76" s="214"/>
      <c r="O76" s="214"/>
    </row>
    <row r="77" spans="1:17" ht="18.75" customHeight="1">
      <c r="A77" s="7" t="s">
        <v>222</v>
      </c>
      <c r="B77" s="8">
        <v>1170</v>
      </c>
      <c r="C77" s="33">
        <f>SUM(C66,C67,C68,C69,C70,C71,C74)</f>
        <v>-621</v>
      </c>
      <c r="D77" s="33">
        <f>SUM(D66,D67,D68,D69,D70,D71,D74)</f>
        <v>-16048.5</v>
      </c>
      <c r="E77" s="33">
        <f t="shared" ref="E77:J77" si="6">SUM(E66,E67,E68,E69,E70,E71,E74)</f>
        <v>-16048.5</v>
      </c>
      <c r="F77" s="179">
        <f t="shared" si="6"/>
        <v>-16243</v>
      </c>
      <c r="G77" s="33">
        <f t="shared" si="6"/>
        <v>-4915</v>
      </c>
      <c r="H77" s="33">
        <f t="shared" si="6"/>
        <v>-5833</v>
      </c>
      <c r="I77" s="33">
        <f t="shared" si="6"/>
        <v>-4080</v>
      </c>
      <c r="J77" s="33">
        <f t="shared" si="6"/>
        <v>-1415</v>
      </c>
      <c r="K77" s="214"/>
      <c r="L77" s="214"/>
      <c r="M77" s="214"/>
      <c r="N77" s="214"/>
      <c r="O77" s="214"/>
    </row>
    <row r="78" spans="1:17" ht="18.75" customHeight="1">
      <c r="A78" s="5" t="s">
        <v>223</v>
      </c>
      <c r="B78" s="53">
        <v>1180</v>
      </c>
      <c r="C78" s="23" t="s">
        <v>165</v>
      </c>
      <c r="D78" s="23" t="s">
        <v>165</v>
      </c>
      <c r="E78" s="23" t="s">
        <v>165</v>
      </c>
      <c r="F78" s="25">
        <f>SUM(G78:J78)</f>
        <v>0</v>
      </c>
      <c r="G78" s="23" t="s">
        <v>165</v>
      </c>
      <c r="H78" s="23" t="s">
        <v>165</v>
      </c>
      <c r="I78" s="23" t="s">
        <v>165</v>
      </c>
      <c r="J78" s="23" t="s">
        <v>165</v>
      </c>
      <c r="K78" s="214"/>
      <c r="L78" s="214"/>
      <c r="M78" s="214"/>
      <c r="N78" s="214"/>
      <c r="O78" s="214"/>
    </row>
    <row r="79" spans="1:17" ht="18.75" customHeight="1">
      <c r="A79" s="5" t="s">
        <v>224</v>
      </c>
      <c r="B79" s="53">
        <v>1181</v>
      </c>
      <c r="C79" s="23"/>
      <c r="D79" s="23"/>
      <c r="E79" s="23"/>
      <c r="F79" s="25">
        <f>SUM(G79:J79)</f>
        <v>0</v>
      </c>
      <c r="G79" s="23"/>
      <c r="H79" s="23"/>
      <c r="I79" s="23"/>
      <c r="J79" s="23"/>
      <c r="K79" s="214"/>
      <c r="L79" s="214"/>
      <c r="M79" s="214"/>
      <c r="N79" s="214"/>
      <c r="O79" s="214"/>
    </row>
    <row r="80" spans="1:17" ht="18.75" customHeight="1">
      <c r="A80" s="5" t="s">
        <v>225</v>
      </c>
      <c r="B80" s="6">
        <v>1190</v>
      </c>
      <c r="C80" s="23"/>
      <c r="D80" s="23"/>
      <c r="E80" s="23"/>
      <c r="F80" s="25">
        <f>SUM(G80:J80)</f>
        <v>0</v>
      </c>
      <c r="G80" s="23"/>
      <c r="H80" s="23"/>
      <c r="I80" s="23"/>
      <c r="J80" s="23"/>
      <c r="K80" s="214"/>
      <c r="L80" s="214"/>
      <c r="M80" s="214"/>
      <c r="N80" s="214"/>
      <c r="O80" s="214"/>
    </row>
    <row r="81" spans="1:15" ht="18.75" customHeight="1">
      <c r="A81" s="5" t="s">
        <v>226</v>
      </c>
      <c r="B81" s="54">
        <v>1191</v>
      </c>
      <c r="C81" s="23" t="s">
        <v>165</v>
      </c>
      <c r="D81" s="23" t="s">
        <v>165</v>
      </c>
      <c r="E81" s="23" t="s">
        <v>165</v>
      </c>
      <c r="F81" s="25">
        <f>SUM(G81:J81)</f>
        <v>0</v>
      </c>
      <c r="G81" s="23" t="s">
        <v>165</v>
      </c>
      <c r="H81" s="23" t="s">
        <v>165</v>
      </c>
      <c r="I81" s="23" t="s">
        <v>165</v>
      </c>
      <c r="J81" s="23" t="s">
        <v>165</v>
      </c>
      <c r="K81" s="214"/>
      <c r="L81" s="214"/>
      <c r="M81" s="214"/>
      <c r="N81" s="214"/>
      <c r="O81" s="214"/>
    </row>
    <row r="82" spans="1:15" ht="18.75" customHeight="1">
      <c r="A82" s="7" t="s">
        <v>227</v>
      </c>
      <c r="B82" s="8">
        <v>1200</v>
      </c>
      <c r="C82" s="179">
        <f>SUM(C77,C78,C79,C80,C81)</f>
        <v>-621</v>
      </c>
      <c r="D82" s="179">
        <f>SUM(D77,D78,D79,D80,D81)</f>
        <v>-16048.5</v>
      </c>
      <c r="E82" s="33">
        <f t="shared" ref="E82:J82" si="7">SUM(E77,E78,E79,E80,E81)</f>
        <v>-16048.5</v>
      </c>
      <c r="F82" s="179">
        <f t="shared" si="7"/>
        <v>-16243</v>
      </c>
      <c r="G82" s="33">
        <f t="shared" si="7"/>
        <v>-4915</v>
      </c>
      <c r="H82" s="33">
        <f t="shared" si="7"/>
        <v>-5833</v>
      </c>
      <c r="I82" s="33">
        <f t="shared" si="7"/>
        <v>-4080</v>
      </c>
      <c r="J82" s="33">
        <f t="shared" si="7"/>
        <v>-1415</v>
      </c>
      <c r="K82" s="214"/>
      <c r="L82" s="214"/>
      <c r="M82" s="214"/>
      <c r="N82" s="214"/>
      <c r="O82" s="214"/>
    </row>
    <row r="83" spans="1:15" ht="18.75" customHeight="1">
      <c r="A83" s="5" t="s">
        <v>228</v>
      </c>
      <c r="B83" s="54">
        <v>1201</v>
      </c>
      <c r="C83" s="82">
        <f t="shared" ref="C83:J83" si="8">IF(C82&gt;0,C82,0)</f>
        <v>0</v>
      </c>
      <c r="D83" s="82">
        <f t="shared" si="8"/>
        <v>0</v>
      </c>
      <c r="E83" s="82">
        <f t="shared" si="8"/>
        <v>0</v>
      </c>
      <c r="F83" s="82">
        <f t="shared" si="8"/>
        <v>0</v>
      </c>
      <c r="G83" s="82">
        <f t="shared" si="8"/>
        <v>0</v>
      </c>
      <c r="H83" s="82">
        <f t="shared" si="8"/>
        <v>0</v>
      </c>
      <c r="I83" s="82">
        <f t="shared" si="8"/>
        <v>0</v>
      </c>
      <c r="J83" s="82">
        <f t="shared" si="8"/>
        <v>0</v>
      </c>
      <c r="K83" s="214"/>
      <c r="L83" s="214"/>
      <c r="M83" s="214"/>
      <c r="N83" s="214"/>
      <c r="O83" s="214"/>
    </row>
    <row r="84" spans="1:15" ht="18.75" customHeight="1">
      <c r="A84" s="5" t="s">
        <v>229</v>
      </c>
      <c r="B84" s="54">
        <v>1202</v>
      </c>
      <c r="C84" s="82">
        <f t="shared" ref="C84:J84" si="9">IF(C82&lt;0,C82,0)</f>
        <v>-621</v>
      </c>
      <c r="D84" s="82">
        <f t="shared" si="9"/>
        <v>-16048.5</v>
      </c>
      <c r="E84" s="82">
        <f t="shared" si="9"/>
        <v>-16048.5</v>
      </c>
      <c r="F84" s="82">
        <f t="shared" si="9"/>
        <v>-16243</v>
      </c>
      <c r="G84" s="82">
        <f t="shared" si="9"/>
        <v>-4915</v>
      </c>
      <c r="H84" s="82">
        <f t="shared" si="9"/>
        <v>-5833</v>
      </c>
      <c r="I84" s="82">
        <f t="shared" si="9"/>
        <v>-4080</v>
      </c>
      <c r="J84" s="82">
        <f t="shared" si="9"/>
        <v>-1415</v>
      </c>
      <c r="K84" s="214" t="s">
        <v>434</v>
      </c>
      <c r="L84" s="214"/>
      <c r="M84" s="214"/>
      <c r="N84" s="214"/>
      <c r="O84" s="214"/>
    </row>
    <row r="85" spans="1:15" ht="18.75" customHeight="1">
      <c r="A85" s="7" t="s">
        <v>230</v>
      </c>
      <c r="B85" s="6">
        <v>1210</v>
      </c>
      <c r="C85" s="179">
        <f>SUM(C11,C54,C67,C69,C71,C79,C80)</f>
        <v>178113</v>
      </c>
      <c r="D85" s="179">
        <f t="shared" ref="D85:J85" si="10">SUM(D11,D54,D67,D69,D71,D79,D80)</f>
        <v>368641.5</v>
      </c>
      <c r="E85" s="33">
        <f t="shared" si="10"/>
        <v>368641.5</v>
      </c>
      <c r="F85" s="179">
        <f t="shared" si="10"/>
        <v>399168</v>
      </c>
      <c r="G85" s="33">
        <f t="shared" si="10"/>
        <v>90500</v>
      </c>
      <c r="H85" s="33">
        <f t="shared" si="10"/>
        <v>101156</v>
      </c>
      <c r="I85" s="33">
        <f t="shared" si="10"/>
        <v>103756</v>
      </c>
      <c r="J85" s="33">
        <f t="shared" si="10"/>
        <v>103756</v>
      </c>
      <c r="K85" s="214"/>
      <c r="L85" s="214"/>
      <c r="M85" s="214"/>
      <c r="N85" s="214"/>
      <c r="O85" s="214"/>
    </row>
    <row r="86" spans="1:15" ht="18.75" customHeight="1">
      <c r="A86" s="7" t="s">
        <v>231</v>
      </c>
      <c r="B86" s="6">
        <v>1220</v>
      </c>
      <c r="C86" s="179">
        <f>SUM(C12,C23,C46,C59,C68,C70,C74,C78,C81)</f>
        <v>-178734</v>
      </c>
      <c r="D86" s="179">
        <f t="shared" ref="D86:J86" si="11">SUM(D12,D23,D46,D59,D68,D70,D74,D78,D81)</f>
        <v>-384690</v>
      </c>
      <c r="E86" s="33">
        <f t="shared" si="11"/>
        <v>-384690</v>
      </c>
      <c r="F86" s="179">
        <f t="shared" si="11"/>
        <v>-415411</v>
      </c>
      <c r="G86" s="33">
        <f t="shared" si="11"/>
        <v>-95415</v>
      </c>
      <c r="H86" s="33">
        <f t="shared" si="11"/>
        <v>-106989</v>
      </c>
      <c r="I86" s="33">
        <f t="shared" si="11"/>
        <v>-107836</v>
      </c>
      <c r="J86" s="33">
        <f t="shared" si="11"/>
        <v>-105171</v>
      </c>
      <c r="K86" s="214"/>
      <c r="L86" s="214"/>
      <c r="M86" s="214"/>
      <c r="N86" s="214"/>
      <c r="O86" s="214"/>
    </row>
    <row r="87" spans="1:15" ht="18.75" customHeight="1">
      <c r="A87" s="5" t="s">
        <v>232</v>
      </c>
      <c r="B87" s="6">
        <v>1230</v>
      </c>
      <c r="C87" s="23"/>
      <c r="D87" s="23"/>
      <c r="E87" s="23"/>
      <c r="F87" s="25">
        <f>SUM(G87:J87)</f>
        <v>0</v>
      </c>
      <c r="G87" s="23"/>
      <c r="H87" s="23"/>
      <c r="I87" s="23"/>
      <c r="J87" s="23"/>
      <c r="K87" s="214"/>
      <c r="L87" s="214"/>
      <c r="M87" s="214"/>
      <c r="N87" s="214"/>
      <c r="O87" s="214"/>
    </row>
    <row r="88" spans="1:15" ht="38.25" customHeight="1">
      <c r="A88" s="120" t="s">
        <v>233</v>
      </c>
      <c r="B88" s="8">
        <v>1300</v>
      </c>
      <c r="C88" s="33">
        <f t="shared" ref="C88:J88" si="12">C66+C95</f>
        <v>-71718</v>
      </c>
      <c r="D88" s="33">
        <f t="shared" si="12"/>
        <v>-83085.5</v>
      </c>
      <c r="E88" s="33">
        <f t="shared" si="12"/>
        <v>-83085.5</v>
      </c>
      <c r="F88" s="33">
        <f t="shared" si="12"/>
        <v>-15835</v>
      </c>
      <c r="G88" s="33">
        <f t="shared" si="12"/>
        <v>-4813</v>
      </c>
      <c r="H88" s="33">
        <f t="shared" si="12"/>
        <v>-5731</v>
      </c>
      <c r="I88" s="33">
        <f t="shared" si="12"/>
        <v>-3978</v>
      </c>
      <c r="J88" s="33">
        <f t="shared" si="12"/>
        <v>-1313</v>
      </c>
      <c r="K88" s="252"/>
      <c r="L88" s="253"/>
      <c r="M88" s="253"/>
      <c r="N88" s="253"/>
      <c r="O88" s="254"/>
    </row>
    <row r="89" spans="1:15" ht="18.75" customHeight="1">
      <c r="A89" s="248" t="s">
        <v>234</v>
      </c>
      <c r="B89" s="249"/>
      <c r="C89" s="249"/>
      <c r="D89" s="249"/>
      <c r="E89" s="249"/>
      <c r="F89" s="249"/>
      <c r="G89" s="249"/>
      <c r="H89" s="249"/>
      <c r="I89" s="249"/>
      <c r="J89" s="249"/>
      <c r="K89" s="249"/>
      <c r="L89" s="249"/>
      <c r="M89" s="249"/>
      <c r="N89" s="249"/>
      <c r="O89" s="250"/>
    </row>
    <row r="90" spans="1:15" ht="18.75" customHeight="1">
      <c r="A90" s="5" t="s">
        <v>235</v>
      </c>
      <c r="B90" s="6">
        <v>1400</v>
      </c>
      <c r="C90" s="180">
        <v>17044</v>
      </c>
      <c r="D90" s="180">
        <v>3838</v>
      </c>
      <c r="E90" s="23">
        <v>3838</v>
      </c>
      <c r="F90" s="25">
        <f t="shared" ref="F90:F96" si="13">SUM(G90:J90)</f>
        <v>20400</v>
      </c>
      <c r="G90" s="23">
        <v>5100</v>
      </c>
      <c r="H90" s="23">
        <v>5100</v>
      </c>
      <c r="I90" s="23">
        <v>5100</v>
      </c>
      <c r="J90" s="23">
        <v>5100</v>
      </c>
      <c r="K90" s="214"/>
      <c r="L90" s="214"/>
      <c r="M90" s="214"/>
      <c r="N90" s="214"/>
      <c r="O90" s="214"/>
    </row>
    <row r="91" spans="1:15" ht="18.75" customHeight="1">
      <c r="A91" s="5" t="s">
        <v>236</v>
      </c>
      <c r="B91" s="60">
        <v>1401</v>
      </c>
      <c r="C91" s="23"/>
      <c r="D91" s="180">
        <v>3838</v>
      </c>
      <c r="E91" s="23">
        <v>3838</v>
      </c>
      <c r="F91" s="25">
        <f t="shared" si="13"/>
        <v>20400</v>
      </c>
      <c r="G91" s="23">
        <v>5100</v>
      </c>
      <c r="H91" s="23">
        <v>5100</v>
      </c>
      <c r="I91" s="23">
        <v>5100</v>
      </c>
      <c r="J91" s="23">
        <v>5100</v>
      </c>
      <c r="K91" s="214"/>
      <c r="L91" s="214"/>
      <c r="M91" s="214"/>
      <c r="N91" s="214"/>
      <c r="O91" s="214"/>
    </row>
    <row r="92" spans="1:15" ht="18.75" customHeight="1">
      <c r="A92" s="5" t="s">
        <v>237</v>
      </c>
      <c r="B92" s="60">
        <v>1402</v>
      </c>
      <c r="C92" s="23"/>
      <c r="D92" s="23">
        <v>0</v>
      </c>
      <c r="E92" s="23"/>
      <c r="F92" s="25">
        <f t="shared" si="13"/>
        <v>0</v>
      </c>
      <c r="G92" s="23"/>
      <c r="H92" s="23"/>
      <c r="I92" s="23"/>
      <c r="J92" s="23"/>
      <c r="K92" s="214"/>
      <c r="L92" s="214"/>
      <c r="M92" s="214"/>
      <c r="N92" s="214"/>
      <c r="O92" s="214"/>
    </row>
    <row r="93" spans="1:15" ht="18.75" customHeight="1">
      <c r="A93" s="5" t="s">
        <v>124</v>
      </c>
      <c r="B93" s="61">
        <v>1410</v>
      </c>
      <c r="C93" s="180">
        <v>51606</v>
      </c>
      <c r="D93" s="180">
        <v>95476</v>
      </c>
      <c r="E93" s="23">
        <v>95476</v>
      </c>
      <c r="F93" s="25">
        <f t="shared" si="13"/>
        <v>125085</v>
      </c>
      <c r="G93" s="181">
        <v>31271</v>
      </c>
      <c r="H93" s="181">
        <v>31271</v>
      </c>
      <c r="I93" s="181">
        <v>31271</v>
      </c>
      <c r="J93" s="181">
        <v>31272</v>
      </c>
      <c r="K93" s="214"/>
      <c r="L93" s="214"/>
      <c r="M93" s="214"/>
      <c r="N93" s="214"/>
      <c r="O93" s="214"/>
    </row>
    <row r="94" spans="1:15" ht="18.75" customHeight="1">
      <c r="A94" s="5" t="s">
        <v>168</v>
      </c>
      <c r="B94" s="61">
        <v>1420</v>
      </c>
      <c r="C94" s="180">
        <v>11253</v>
      </c>
      <c r="D94" s="180">
        <v>21005</v>
      </c>
      <c r="E94" s="23">
        <v>21005</v>
      </c>
      <c r="F94" s="25">
        <f t="shared" si="13"/>
        <v>27519</v>
      </c>
      <c r="G94" s="181">
        <v>6880</v>
      </c>
      <c r="H94" s="181">
        <v>6880</v>
      </c>
      <c r="I94" s="181">
        <v>6880</v>
      </c>
      <c r="J94" s="181">
        <v>6879</v>
      </c>
      <c r="K94" s="214"/>
      <c r="L94" s="214"/>
      <c r="M94" s="214"/>
      <c r="N94" s="214"/>
      <c r="O94" s="214"/>
    </row>
    <row r="95" spans="1:15" ht="18.75" customHeight="1">
      <c r="A95" s="5" t="s">
        <v>238</v>
      </c>
      <c r="B95" s="61">
        <v>1430</v>
      </c>
      <c r="C95" s="180">
        <v>8898</v>
      </c>
      <c r="D95" s="180">
        <v>10800</v>
      </c>
      <c r="E95" s="23">
        <v>10800</v>
      </c>
      <c r="F95" s="25">
        <f t="shared" si="13"/>
        <v>12400</v>
      </c>
      <c r="G95" s="23">
        <v>3100</v>
      </c>
      <c r="H95" s="23">
        <v>3100</v>
      </c>
      <c r="I95" s="23">
        <v>3100</v>
      </c>
      <c r="J95" s="23">
        <v>3100</v>
      </c>
      <c r="K95" s="214"/>
      <c r="L95" s="214"/>
      <c r="M95" s="214"/>
      <c r="N95" s="214"/>
      <c r="O95" s="214"/>
    </row>
    <row r="96" spans="1:15" ht="18.75" customHeight="1">
      <c r="A96" s="5" t="s">
        <v>239</v>
      </c>
      <c r="B96" s="61">
        <v>1440</v>
      </c>
      <c r="C96" s="180">
        <v>52660</v>
      </c>
      <c r="D96" s="180">
        <v>69876</v>
      </c>
      <c r="E96" s="23">
        <v>69876</v>
      </c>
      <c r="F96" s="25">
        <f t="shared" si="13"/>
        <v>76000</v>
      </c>
      <c r="G96" s="23">
        <v>19000</v>
      </c>
      <c r="H96" s="23">
        <v>19000</v>
      </c>
      <c r="I96" s="23">
        <v>19000</v>
      </c>
      <c r="J96" s="23">
        <v>19000</v>
      </c>
      <c r="K96" s="214"/>
      <c r="L96" s="214"/>
      <c r="M96" s="214"/>
      <c r="N96" s="214"/>
      <c r="O96" s="214"/>
    </row>
    <row r="97" spans="1:15" ht="18.75" customHeight="1">
      <c r="A97" s="7" t="s">
        <v>154</v>
      </c>
      <c r="B97" s="62">
        <v>1450</v>
      </c>
      <c r="C97" s="179">
        <f>SUM(C90,C93:C96)</f>
        <v>141461</v>
      </c>
      <c r="D97" s="179">
        <f>SUM(D90,D93:D96)</f>
        <v>200995</v>
      </c>
      <c r="E97" s="33">
        <f>SUM(E90,E93:E96)</f>
        <v>200995</v>
      </c>
      <c r="F97" s="181">
        <f>SUM(G97:J97)</f>
        <v>261404</v>
      </c>
      <c r="G97" s="182">
        <f>SUM(G90,G93:G96)</f>
        <v>65351</v>
      </c>
      <c r="H97" s="182">
        <f>SUM(H90,H93:H96)</f>
        <v>65351</v>
      </c>
      <c r="I97" s="182">
        <f>SUM(I90,I93:I96)</f>
        <v>65351</v>
      </c>
      <c r="J97" s="182">
        <f>SUM(J90,J93:J96)</f>
        <v>65351</v>
      </c>
      <c r="K97" s="247"/>
      <c r="L97" s="214"/>
      <c r="M97" s="214"/>
      <c r="N97" s="214"/>
      <c r="O97" s="214"/>
    </row>
    <row r="98" spans="1:15" s="4" customFormat="1" ht="18.75" customHeight="1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</row>
    <row r="99" spans="1:15" ht="18.75" customHeight="1">
      <c r="A99" s="87"/>
      <c r="B99" s="87"/>
      <c r="C99" s="87"/>
      <c r="D99" s="87"/>
      <c r="E99" s="87"/>
      <c r="F99" s="87"/>
      <c r="G99" s="87"/>
      <c r="H99" s="87"/>
      <c r="I99" s="87"/>
      <c r="J99" s="87"/>
      <c r="K99" s="87"/>
      <c r="L99" s="87"/>
      <c r="M99" s="87"/>
      <c r="N99" s="87"/>
      <c r="O99" s="87"/>
    </row>
    <row r="100" spans="1:15" ht="18.75" customHeight="1">
      <c r="A100" s="92" t="s">
        <v>240</v>
      </c>
      <c r="B100" s="87"/>
      <c r="C100" s="145"/>
      <c r="D100" s="145" t="s">
        <v>149</v>
      </c>
      <c r="E100" s="145"/>
      <c r="F100" s="87"/>
      <c r="G100" s="87"/>
      <c r="J100" s="4" t="s">
        <v>424</v>
      </c>
      <c r="M100" s="87"/>
    </row>
    <row r="101" spans="1:15" ht="18.75" customHeight="1">
      <c r="A101" s="13" t="s">
        <v>241</v>
      </c>
      <c r="B101" s="87"/>
      <c r="D101" s="3" t="s">
        <v>151</v>
      </c>
      <c r="F101" s="87"/>
      <c r="G101" s="87"/>
      <c r="H101" s="235" t="s">
        <v>152</v>
      </c>
      <c r="I101" s="235"/>
      <c r="J101" s="235"/>
      <c r="K101" s="235"/>
      <c r="L101" s="235"/>
    </row>
    <row r="102" spans="1:15" ht="18.75" customHeight="1">
      <c r="A102" s="13"/>
      <c r="B102" s="87"/>
    </row>
    <row r="103" spans="1:15">
      <c r="A103" s="13"/>
    </row>
    <row r="104" spans="1:15">
      <c r="A104" s="13"/>
    </row>
    <row r="105" spans="1:15">
      <c r="A105" s="13"/>
    </row>
    <row r="106" spans="1:15">
      <c r="A106" s="13"/>
    </row>
    <row r="107" spans="1:15">
      <c r="A107" s="13"/>
    </row>
    <row r="108" spans="1:15">
      <c r="A108" s="13"/>
    </row>
    <row r="109" spans="1:15">
      <c r="A109" s="13"/>
    </row>
    <row r="110" spans="1:15">
      <c r="A110" s="13"/>
    </row>
    <row r="111" spans="1:15">
      <c r="A111" s="13"/>
    </row>
    <row r="112" spans="1:15">
      <c r="A112" s="13"/>
    </row>
    <row r="113" spans="1:1">
      <c r="A113" s="13"/>
    </row>
    <row r="114" spans="1:1">
      <c r="A114" s="13"/>
    </row>
    <row r="115" spans="1:1">
      <c r="A115" s="13"/>
    </row>
    <row r="116" spans="1:1">
      <c r="A116" s="13"/>
    </row>
    <row r="117" spans="1:1">
      <c r="A117" s="13"/>
    </row>
    <row r="118" spans="1:1">
      <c r="A118" s="13"/>
    </row>
    <row r="119" spans="1:1">
      <c r="A119" s="13"/>
    </row>
    <row r="120" spans="1:1">
      <c r="A120" s="13"/>
    </row>
    <row r="121" spans="1:1">
      <c r="A121" s="13"/>
    </row>
    <row r="122" spans="1:1">
      <c r="A122" s="13"/>
    </row>
    <row r="123" spans="1:1">
      <c r="A123" s="13"/>
    </row>
    <row r="124" spans="1:1">
      <c r="A124" s="13"/>
    </row>
    <row r="125" spans="1:1">
      <c r="A125" s="13"/>
    </row>
    <row r="126" spans="1:1">
      <c r="A126" s="13"/>
    </row>
    <row r="127" spans="1:1">
      <c r="A127" s="13"/>
    </row>
    <row r="128" spans="1:1">
      <c r="A128" s="13"/>
    </row>
    <row r="129" spans="1:1">
      <c r="A129" s="13"/>
    </row>
    <row r="130" spans="1:1">
      <c r="A130" s="13"/>
    </row>
    <row r="131" spans="1:1">
      <c r="A131" s="13"/>
    </row>
    <row r="132" spans="1:1">
      <c r="A132" s="13"/>
    </row>
    <row r="133" spans="1:1">
      <c r="A133" s="13"/>
    </row>
    <row r="134" spans="1:1">
      <c r="A134" s="13"/>
    </row>
    <row r="135" spans="1:1">
      <c r="A135" s="13"/>
    </row>
    <row r="136" spans="1:1">
      <c r="A136" s="13"/>
    </row>
    <row r="137" spans="1:1">
      <c r="A137" s="13"/>
    </row>
    <row r="138" spans="1:1">
      <c r="A138" s="13"/>
    </row>
    <row r="139" spans="1:1">
      <c r="A139" s="13"/>
    </row>
    <row r="140" spans="1:1">
      <c r="A140" s="13"/>
    </row>
    <row r="141" spans="1:1">
      <c r="A141" s="13"/>
    </row>
    <row r="142" spans="1:1">
      <c r="A142" s="13"/>
    </row>
    <row r="143" spans="1:1">
      <c r="A143" s="13"/>
    </row>
    <row r="144" spans="1:1">
      <c r="A144" s="13"/>
    </row>
    <row r="145" spans="1:1">
      <c r="A145" s="13"/>
    </row>
    <row r="146" spans="1:1">
      <c r="A146" s="13"/>
    </row>
    <row r="147" spans="1:1">
      <c r="A147" s="13"/>
    </row>
    <row r="148" spans="1:1">
      <c r="A148" s="13"/>
    </row>
    <row r="149" spans="1:1">
      <c r="A149" s="13"/>
    </row>
    <row r="150" spans="1:1">
      <c r="A150" s="13"/>
    </row>
    <row r="151" spans="1:1">
      <c r="A151" s="13"/>
    </row>
    <row r="152" spans="1:1">
      <c r="A152" s="13"/>
    </row>
    <row r="153" spans="1:1">
      <c r="A153" s="13"/>
    </row>
    <row r="154" spans="1:1">
      <c r="A154" s="13"/>
    </row>
    <row r="155" spans="1:1">
      <c r="A155" s="13"/>
    </row>
    <row r="156" spans="1:1">
      <c r="A156" s="13"/>
    </row>
    <row r="157" spans="1:1">
      <c r="A157" s="13"/>
    </row>
    <row r="158" spans="1:1">
      <c r="A158" s="13"/>
    </row>
    <row r="159" spans="1:1">
      <c r="A159" s="13"/>
    </row>
    <row r="160" spans="1:1">
      <c r="A160" s="13"/>
    </row>
    <row r="161" spans="1:1">
      <c r="A161" s="13"/>
    </row>
    <row r="162" spans="1:1">
      <c r="A162" s="13"/>
    </row>
    <row r="163" spans="1:1">
      <c r="A163" s="13"/>
    </row>
    <row r="164" spans="1:1">
      <c r="A164" s="13"/>
    </row>
    <row r="165" spans="1:1">
      <c r="A165" s="13"/>
    </row>
    <row r="166" spans="1:1">
      <c r="A166" s="13"/>
    </row>
    <row r="167" spans="1:1">
      <c r="A167" s="13"/>
    </row>
    <row r="168" spans="1:1">
      <c r="A168" s="13"/>
    </row>
    <row r="169" spans="1:1">
      <c r="A169" s="13"/>
    </row>
    <row r="170" spans="1:1">
      <c r="A170" s="13"/>
    </row>
    <row r="171" spans="1:1">
      <c r="A171" s="13"/>
    </row>
    <row r="172" spans="1:1">
      <c r="A172" s="13"/>
    </row>
    <row r="173" spans="1:1">
      <c r="A173" s="13"/>
    </row>
    <row r="174" spans="1:1">
      <c r="A174" s="13"/>
    </row>
    <row r="175" spans="1:1">
      <c r="A175" s="13"/>
    </row>
    <row r="176" spans="1:1">
      <c r="A176" s="13"/>
    </row>
    <row r="177" spans="1:1">
      <c r="A177" s="13"/>
    </row>
    <row r="178" spans="1:1">
      <c r="A178" s="13"/>
    </row>
    <row r="179" spans="1:1">
      <c r="A179" s="13"/>
    </row>
    <row r="180" spans="1:1">
      <c r="A180" s="13"/>
    </row>
    <row r="181" spans="1:1">
      <c r="A181" s="13"/>
    </row>
    <row r="182" spans="1:1">
      <c r="A182" s="13"/>
    </row>
    <row r="183" spans="1:1">
      <c r="A183" s="13"/>
    </row>
    <row r="184" spans="1:1">
      <c r="A184" s="13"/>
    </row>
    <row r="185" spans="1:1">
      <c r="A185" s="13"/>
    </row>
    <row r="186" spans="1:1">
      <c r="A186" s="13"/>
    </row>
    <row r="187" spans="1:1">
      <c r="A187" s="13"/>
    </row>
    <row r="188" spans="1:1">
      <c r="A188" s="13"/>
    </row>
    <row r="189" spans="1:1">
      <c r="A189" s="13"/>
    </row>
    <row r="190" spans="1:1">
      <c r="A190" s="13"/>
    </row>
    <row r="191" spans="1:1">
      <c r="A191" s="13"/>
    </row>
    <row r="192" spans="1:1">
      <c r="A192" s="13"/>
    </row>
    <row r="193" spans="1:1">
      <c r="A193" s="13"/>
    </row>
    <row r="194" spans="1:1">
      <c r="A194" s="13"/>
    </row>
    <row r="195" spans="1:1">
      <c r="A195" s="13"/>
    </row>
    <row r="196" spans="1:1">
      <c r="A196" s="13"/>
    </row>
    <row r="197" spans="1:1">
      <c r="A197" s="13"/>
    </row>
    <row r="198" spans="1:1">
      <c r="A198" s="13"/>
    </row>
    <row r="199" spans="1:1">
      <c r="A199" s="13"/>
    </row>
    <row r="200" spans="1:1">
      <c r="A200" s="13"/>
    </row>
    <row r="201" spans="1:1">
      <c r="A201" s="13"/>
    </row>
    <row r="202" spans="1:1">
      <c r="A202" s="13"/>
    </row>
    <row r="203" spans="1:1">
      <c r="A203" s="13"/>
    </row>
    <row r="204" spans="1:1">
      <c r="A204" s="13"/>
    </row>
    <row r="205" spans="1:1">
      <c r="A205" s="13"/>
    </row>
    <row r="206" spans="1:1">
      <c r="A206" s="13"/>
    </row>
    <row r="207" spans="1:1">
      <c r="A207" s="13"/>
    </row>
    <row r="208" spans="1:1">
      <c r="A208" s="13"/>
    </row>
    <row r="209" spans="1:1">
      <c r="A209" s="13"/>
    </row>
    <row r="210" spans="1:1">
      <c r="A210" s="13"/>
    </row>
    <row r="211" spans="1:1">
      <c r="A211" s="13"/>
    </row>
    <row r="212" spans="1:1">
      <c r="A212" s="13"/>
    </row>
    <row r="213" spans="1:1">
      <c r="A213" s="13"/>
    </row>
    <row r="214" spans="1:1">
      <c r="A214" s="13"/>
    </row>
    <row r="215" spans="1:1">
      <c r="A215" s="13"/>
    </row>
    <row r="216" spans="1:1">
      <c r="A216" s="13"/>
    </row>
    <row r="217" spans="1:1">
      <c r="A217" s="13"/>
    </row>
    <row r="218" spans="1:1">
      <c r="A218" s="13"/>
    </row>
    <row r="219" spans="1:1">
      <c r="A219" s="13"/>
    </row>
    <row r="220" spans="1:1">
      <c r="A220" s="13"/>
    </row>
    <row r="221" spans="1:1">
      <c r="A221" s="13"/>
    </row>
    <row r="222" spans="1:1">
      <c r="A222" s="13"/>
    </row>
    <row r="223" spans="1:1">
      <c r="A223" s="13"/>
    </row>
    <row r="224" spans="1:1">
      <c r="A224" s="13"/>
    </row>
    <row r="225" spans="1:1">
      <c r="A225" s="13"/>
    </row>
    <row r="226" spans="1:1">
      <c r="A226" s="13"/>
    </row>
    <row r="227" spans="1:1">
      <c r="A227" s="13"/>
    </row>
    <row r="228" spans="1:1">
      <c r="A228" s="13"/>
    </row>
    <row r="229" spans="1:1">
      <c r="A229" s="13"/>
    </row>
    <row r="230" spans="1:1">
      <c r="A230" s="13"/>
    </row>
    <row r="231" spans="1:1">
      <c r="A231" s="13"/>
    </row>
    <row r="232" spans="1:1">
      <c r="A232" s="13"/>
    </row>
    <row r="233" spans="1:1">
      <c r="A233" s="13"/>
    </row>
    <row r="234" spans="1:1">
      <c r="A234" s="13"/>
    </row>
    <row r="235" spans="1:1">
      <c r="A235" s="13"/>
    </row>
    <row r="236" spans="1:1">
      <c r="A236" s="13"/>
    </row>
    <row r="237" spans="1:1">
      <c r="A237" s="13"/>
    </row>
    <row r="238" spans="1:1">
      <c r="A238" s="13"/>
    </row>
    <row r="239" spans="1:1">
      <c r="A239" s="13"/>
    </row>
    <row r="240" spans="1:1">
      <c r="A240" s="13"/>
    </row>
    <row r="241" spans="1:1">
      <c r="A241" s="13"/>
    </row>
    <row r="242" spans="1:1">
      <c r="A242" s="13"/>
    </row>
    <row r="243" spans="1:1">
      <c r="A243" s="13"/>
    </row>
    <row r="244" spans="1:1">
      <c r="A244" s="13"/>
    </row>
    <row r="245" spans="1:1">
      <c r="A245" s="13"/>
    </row>
    <row r="246" spans="1:1">
      <c r="A246" s="13"/>
    </row>
    <row r="247" spans="1:1">
      <c r="A247" s="13"/>
    </row>
    <row r="248" spans="1:1">
      <c r="A248" s="13"/>
    </row>
    <row r="249" spans="1:1">
      <c r="A249" s="13"/>
    </row>
  </sheetData>
  <mergeCells count="99">
    <mergeCell ref="K52:O52"/>
    <mergeCell ref="K51:O51"/>
    <mergeCell ref="K53:O53"/>
    <mergeCell ref="A4:N4"/>
    <mergeCell ref="K57:O57"/>
    <mergeCell ref="K47:O47"/>
    <mergeCell ref="K48:O48"/>
    <mergeCell ref="K42:O42"/>
    <mergeCell ref="K43:O43"/>
    <mergeCell ref="K44:O44"/>
    <mergeCell ref="K33:O33"/>
    <mergeCell ref="K34:O34"/>
    <mergeCell ref="K35:O35"/>
    <mergeCell ref="K37:O37"/>
    <mergeCell ref="K38:O38"/>
    <mergeCell ref="K27:O27"/>
    <mergeCell ref="K50:O50"/>
    <mergeCell ref="K39:O39"/>
    <mergeCell ref="K40:O40"/>
    <mergeCell ref="K41:O41"/>
    <mergeCell ref="K29:O29"/>
    <mergeCell ref="K30:O30"/>
    <mergeCell ref="K31:O31"/>
    <mergeCell ref="K32:O32"/>
    <mergeCell ref="K63:O63"/>
    <mergeCell ref="K96:O96"/>
    <mergeCell ref="K97:O97"/>
    <mergeCell ref="K94:O94"/>
    <mergeCell ref="K95:O95"/>
    <mergeCell ref="A89:O89"/>
    <mergeCell ref="K93:O93"/>
    <mergeCell ref="K64:O64"/>
    <mergeCell ref="K65:O65"/>
    <mergeCell ref="K83:O83"/>
    <mergeCell ref="K76:O76"/>
    <mergeCell ref="K77:O77"/>
    <mergeCell ref="K78:O78"/>
    <mergeCell ref="K88:O88"/>
    <mergeCell ref="K84:O84"/>
    <mergeCell ref="K86:O86"/>
    <mergeCell ref="K87:O87"/>
    <mergeCell ref="K81:O81"/>
    <mergeCell ref="K85:O85"/>
    <mergeCell ref="K79:O79"/>
    <mergeCell ref="K80:O80"/>
    <mergeCell ref="K82:O82"/>
    <mergeCell ref="K61:O61"/>
    <mergeCell ref="K62:O62"/>
    <mergeCell ref="A8:A9"/>
    <mergeCell ref="K20:O20"/>
    <mergeCell ref="B8:B9"/>
    <mergeCell ref="C8:C9"/>
    <mergeCell ref="D8:D9"/>
    <mergeCell ref="K17:O17"/>
    <mergeCell ref="K11:O11"/>
    <mergeCell ref="K12:O12"/>
    <mergeCell ref="K13:O13"/>
    <mergeCell ref="K14:O14"/>
    <mergeCell ref="K15:O15"/>
    <mergeCell ref="K16:O16"/>
    <mergeCell ref="F8:F9"/>
    <mergeCell ref="K49:O49"/>
    <mergeCell ref="E8:E9"/>
    <mergeCell ref="G8:J8"/>
    <mergeCell ref="K8:O9"/>
    <mergeCell ref="K10:O10"/>
    <mergeCell ref="A6:K6"/>
    <mergeCell ref="K55:O55"/>
    <mergeCell ref="K56:O56"/>
    <mergeCell ref="K45:O45"/>
    <mergeCell ref="K46:O46"/>
    <mergeCell ref="K75:O75"/>
    <mergeCell ref="K66:O66"/>
    <mergeCell ref="K67:O67"/>
    <mergeCell ref="K68:O68"/>
    <mergeCell ref="K69:O69"/>
    <mergeCell ref="K70:O70"/>
    <mergeCell ref="K71:O71"/>
    <mergeCell ref="K72:O72"/>
    <mergeCell ref="K73:O73"/>
    <mergeCell ref="K74:O74"/>
    <mergeCell ref="K59:O59"/>
    <mergeCell ref="K60:O60"/>
    <mergeCell ref="H101:L101"/>
    <mergeCell ref="K18:O18"/>
    <mergeCell ref="K19:O19"/>
    <mergeCell ref="K90:O90"/>
    <mergeCell ref="K91:O91"/>
    <mergeCell ref="K92:O92"/>
    <mergeCell ref="K25:O25"/>
    <mergeCell ref="K26:O26"/>
    <mergeCell ref="K21:O21"/>
    <mergeCell ref="K22:O22"/>
    <mergeCell ref="K23:O23"/>
    <mergeCell ref="K24:O24"/>
    <mergeCell ref="K36:O36"/>
    <mergeCell ref="K28:O28"/>
    <mergeCell ref="K58:O58"/>
    <mergeCell ref="K54:O54"/>
  </mergeCells>
  <pageMargins left="0.98425196850393704" right="0.196850393700787" top="0.78740157480314998" bottom="0.78740157480314998" header="0.511811023622047" footer="0.39370078740157499"/>
  <pageSetup paperSize="9" scale="24" orientation="landscape" r:id="rId1"/>
  <headerFooter alignWithMargins="0">
    <oddHeader xml:space="preserve">&amp;C
&amp;RПродовження додатка 1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53"/>
  <sheetViews>
    <sheetView view="pageBreakPreview" topLeftCell="A25" zoomScale="85" zoomScaleNormal="60" zoomScaleSheetLayoutView="85" workbookViewId="0">
      <selection activeCell="H36" sqref="H36"/>
    </sheetView>
  </sheetViews>
  <sheetFormatPr defaultRowHeight="12.75"/>
  <cols>
    <col min="1" max="1" width="86.5703125" customWidth="1"/>
    <col min="2" max="3" width="15.140625" customWidth="1"/>
    <col min="4" max="4" width="25.85546875" customWidth="1"/>
    <col min="5" max="5" width="14" customWidth="1"/>
    <col min="6" max="13" width="16.42578125" customWidth="1"/>
    <col min="14" max="14" width="4.140625" customWidth="1"/>
  </cols>
  <sheetData>
    <row r="2" spans="1:13" ht="27" customHeight="1">
      <c r="L2" s="73" t="s">
        <v>411</v>
      </c>
    </row>
    <row r="3" spans="1:13" ht="18.75" customHeight="1">
      <c r="L3" s="73" t="s">
        <v>416</v>
      </c>
    </row>
    <row r="4" spans="1:13" ht="27.75" customHeight="1">
      <c r="A4" s="257" t="s">
        <v>242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</row>
    <row r="5" spans="1:13" ht="13.5" customHeigh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</row>
    <row r="6" spans="1:13" ht="41.25" customHeight="1">
      <c r="A6" s="260" t="s">
        <v>24</v>
      </c>
      <c r="B6" s="261"/>
      <c r="C6" s="261"/>
      <c r="D6" s="262"/>
      <c r="E6" s="258" t="s">
        <v>25</v>
      </c>
      <c r="F6" s="258" t="s">
        <v>243</v>
      </c>
      <c r="G6" s="258" t="s">
        <v>244</v>
      </c>
      <c r="H6" s="259" t="s">
        <v>28</v>
      </c>
      <c r="I6" s="206" t="s">
        <v>157</v>
      </c>
      <c r="J6" s="206" t="s">
        <v>158</v>
      </c>
      <c r="K6" s="206"/>
      <c r="L6" s="206"/>
      <c r="M6" s="206"/>
    </row>
    <row r="7" spans="1:13" ht="41.25" customHeight="1">
      <c r="A7" s="263"/>
      <c r="B7" s="264"/>
      <c r="C7" s="264"/>
      <c r="D7" s="265"/>
      <c r="E7" s="258"/>
      <c r="F7" s="258"/>
      <c r="G7" s="258"/>
      <c r="H7" s="259"/>
      <c r="I7" s="206"/>
      <c r="J7" s="152" t="s">
        <v>160</v>
      </c>
      <c r="K7" s="152" t="s">
        <v>161</v>
      </c>
      <c r="L7" s="152" t="s">
        <v>162</v>
      </c>
      <c r="M7" s="152" t="s">
        <v>163</v>
      </c>
    </row>
    <row r="8" spans="1:13" ht="18.75">
      <c r="A8" s="276">
        <v>1</v>
      </c>
      <c r="B8" s="277"/>
      <c r="C8" s="277"/>
      <c r="D8" s="278"/>
      <c r="E8" s="151">
        <v>2</v>
      </c>
      <c r="F8" s="151">
        <v>3</v>
      </c>
      <c r="G8" s="151">
        <v>4</v>
      </c>
      <c r="H8" s="151">
        <v>5</v>
      </c>
      <c r="I8" s="151">
        <v>6</v>
      </c>
      <c r="J8" s="151">
        <v>7</v>
      </c>
      <c r="K8" s="151">
        <v>8</v>
      </c>
      <c r="L8" s="151">
        <v>9</v>
      </c>
      <c r="M8" s="151">
        <v>10</v>
      </c>
    </row>
    <row r="9" spans="1:13" ht="18.75" customHeight="1">
      <c r="A9" s="272" t="s">
        <v>245</v>
      </c>
      <c r="B9" s="272"/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</row>
    <row r="10" spans="1:13" s="56" customFormat="1" ht="18.75" customHeight="1">
      <c r="A10" s="279" t="s">
        <v>41</v>
      </c>
      <c r="B10" s="280"/>
      <c r="C10" s="280"/>
      <c r="D10" s="281"/>
      <c r="E10" s="8">
        <v>1200</v>
      </c>
      <c r="F10" s="33">
        <f>'I. Інф. до фін.плану'!C82</f>
        <v>-621</v>
      </c>
      <c r="G10" s="33">
        <f>'I. Інф. до фін.плану'!D82</f>
        <v>-16048.5</v>
      </c>
      <c r="H10" s="33">
        <f>'I. Інф. до фін.плану'!E82</f>
        <v>-16048.5</v>
      </c>
      <c r="I10" s="33">
        <f>'I. Інф. до фін.плану'!F82</f>
        <v>-16243</v>
      </c>
      <c r="J10" s="33">
        <f>'I. Інф. до фін.плану'!G82</f>
        <v>-4915</v>
      </c>
      <c r="K10" s="33">
        <f>'I. Інф. до фін.плану'!H82</f>
        <v>-5833</v>
      </c>
      <c r="L10" s="33">
        <f>'I. Інф. до фін.плану'!I82</f>
        <v>-4080</v>
      </c>
      <c r="M10" s="33">
        <f>'I. Інф. до фін.плану'!J82</f>
        <v>-1415</v>
      </c>
    </row>
    <row r="11" spans="1:13" s="56" customFormat="1" ht="18.75" customHeight="1">
      <c r="A11" s="269" t="s">
        <v>246</v>
      </c>
      <c r="B11" s="270"/>
      <c r="C11" s="270"/>
      <c r="D11" s="271"/>
      <c r="E11" s="140">
        <v>2000</v>
      </c>
      <c r="F11" s="32"/>
      <c r="G11" s="32"/>
      <c r="H11" s="32"/>
      <c r="I11" s="32"/>
      <c r="J11" s="32"/>
      <c r="K11" s="32"/>
      <c r="L11" s="32"/>
      <c r="M11" s="32"/>
    </row>
    <row r="12" spans="1:13" ht="21.75" customHeight="1">
      <c r="A12" s="285" t="s">
        <v>247</v>
      </c>
      <c r="B12" s="286"/>
      <c r="C12" s="286"/>
      <c r="D12" s="287"/>
      <c r="E12" s="54">
        <v>2005</v>
      </c>
      <c r="F12" s="23" t="s">
        <v>165</v>
      </c>
      <c r="G12" s="23" t="s">
        <v>165</v>
      </c>
      <c r="H12" s="23" t="s">
        <v>165</v>
      </c>
      <c r="I12" s="25">
        <f t="shared" ref="I12:I49" si="0">SUM(J12:M12)</f>
        <v>0</v>
      </c>
      <c r="J12" s="23" t="s">
        <v>165</v>
      </c>
      <c r="K12" s="23" t="s">
        <v>165</v>
      </c>
      <c r="L12" s="23" t="s">
        <v>165</v>
      </c>
      <c r="M12" s="23" t="s">
        <v>165</v>
      </c>
    </row>
    <row r="13" spans="1:13" s="56" customFormat="1" ht="39.75" customHeight="1">
      <c r="A13" s="282" t="s">
        <v>248</v>
      </c>
      <c r="B13" s="283"/>
      <c r="C13" s="283"/>
      <c r="D13" s="284"/>
      <c r="E13" s="140">
        <v>2009</v>
      </c>
      <c r="F13" s="33">
        <f>SUM(F11:F12)</f>
        <v>0</v>
      </c>
      <c r="G13" s="33">
        <f t="shared" ref="G13:M13" si="1">SUM(G11:G12)</f>
        <v>0</v>
      </c>
      <c r="H13" s="33">
        <f t="shared" si="1"/>
        <v>0</v>
      </c>
      <c r="I13" s="33">
        <f t="shared" si="1"/>
        <v>0</v>
      </c>
      <c r="J13" s="33">
        <f t="shared" si="1"/>
        <v>0</v>
      </c>
      <c r="K13" s="33">
        <f t="shared" si="1"/>
        <v>0</v>
      </c>
      <c r="L13" s="33">
        <f t="shared" si="1"/>
        <v>0</v>
      </c>
      <c r="M13" s="33">
        <f t="shared" si="1"/>
        <v>0</v>
      </c>
    </row>
    <row r="14" spans="1:13" s="56" customFormat="1" ht="18.75" customHeight="1">
      <c r="A14" s="269" t="s">
        <v>249</v>
      </c>
      <c r="B14" s="270"/>
      <c r="C14" s="270"/>
      <c r="D14" s="271"/>
      <c r="E14" s="140">
        <v>2010</v>
      </c>
      <c r="F14" s="35">
        <f>SUM(F15:F16)</f>
        <v>0</v>
      </c>
      <c r="G14" s="35">
        <f>SUM(G15:G16)</f>
        <v>0</v>
      </c>
      <c r="H14" s="35">
        <f>SUM(H15:H16)</f>
        <v>0</v>
      </c>
      <c r="I14" s="35">
        <f t="shared" si="0"/>
        <v>0</v>
      </c>
      <c r="J14" s="35">
        <f>SUM(J15:J16)</f>
        <v>0</v>
      </c>
      <c r="K14" s="35">
        <f>SUM(K15:K16)</f>
        <v>0</v>
      </c>
      <c r="L14" s="35">
        <f>SUM(L15:L16)</f>
        <v>0</v>
      </c>
      <c r="M14" s="35">
        <f>SUM(M15:M16)</f>
        <v>0</v>
      </c>
    </row>
    <row r="15" spans="1:13" ht="18.75" customHeight="1">
      <c r="A15" s="273" t="s">
        <v>417</v>
      </c>
      <c r="B15" s="274"/>
      <c r="C15" s="274"/>
      <c r="D15" s="275"/>
      <c r="E15" s="54">
        <v>2011</v>
      </c>
      <c r="F15" s="23" t="s">
        <v>165</v>
      </c>
      <c r="G15" s="23" t="s">
        <v>165</v>
      </c>
      <c r="H15" s="23" t="s">
        <v>165</v>
      </c>
      <c r="I15" s="25">
        <f t="shared" si="0"/>
        <v>0</v>
      </c>
      <c r="J15" s="23" t="s">
        <v>165</v>
      </c>
      <c r="K15" s="23" t="s">
        <v>165</v>
      </c>
      <c r="L15" s="23" t="s">
        <v>165</v>
      </c>
      <c r="M15" s="23" t="s">
        <v>165</v>
      </c>
    </row>
    <row r="16" spans="1:13" ht="40.5" customHeight="1">
      <c r="A16" s="273" t="s">
        <v>250</v>
      </c>
      <c r="B16" s="274"/>
      <c r="C16" s="274"/>
      <c r="D16" s="275"/>
      <c r="E16" s="54">
        <v>2012</v>
      </c>
      <c r="F16" s="23" t="s">
        <v>165</v>
      </c>
      <c r="G16" s="23" t="s">
        <v>165</v>
      </c>
      <c r="H16" s="23" t="s">
        <v>165</v>
      </c>
      <c r="I16" s="25">
        <f t="shared" si="0"/>
        <v>0</v>
      </c>
      <c r="J16" s="23" t="s">
        <v>165</v>
      </c>
      <c r="K16" s="23" t="s">
        <v>165</v>
      </c>
      <c r="L16" s="23" t="s">
        <v>165</v>
      </c>
      <c r="M16" s="23" t="s">
        <v>165</v>
      </c>
    </row>
    <row r="17" spans="1:13" ht="18.75" customHeight="1">
      <c r="A17" s="273" t="s">
        <v>251</v>
      </c>
      <c r="B17" s="274"/>
      <c r="C17" s="274"/>
      <c r="D17" s="275"/>
      <c r="E17" s="54" t="s">
        <v>252</v>
      </c>
      <c r="F17" s="23" t="s">
        <v>165</v>
      </c>
      <c r="G17" s="23" t="s">
        <v>165</v>
      </c>
      <c r="H17" s="23" t="s">
        <v>165</v>
      </c>
      <c r="I17" s="25">
        <f t="shared" si="0"/>
        <v>0</v>
      </c>
      <c r="J17" s="23" t="s">
        <v>165</v>
      </c>
      <c r="K17" s="23" t="s">
        <v>165</v>
      </c>
      <c r="L17" s="23" t="s">
        <v>165</v>
      </c>
      <c r="M17" s="23" t="s">
        <v>165</v>
      </c>
    </row>
    <row r="18" spans="1:13" ht="18.75" customHeight="1">
      <c r="A18" s="273" t="s">
        <v>253</v>
      </c>
      <c r="B18" s="274"/>
      <c r="C18" s="274"/>
      <c r="D18" s="275"/>
      <c r="E18" s="54">
        <v>2020</v>
      </c>
      <c r="F18" s="23"/>
      <c r="G18" s="23"/>
      <c r="H18" s="23"/>
      <c r="I18" s="25">
        <f t="shared" si="0"/>
        <v>0</v>
      </c>
      <c r="J18" s="23"/>
      <c r="K18" s="23"/>
      <c r="L18" s="23"/>
      <c r="M18" s="23"/>
    </row>
    <row r="19" spans="1:13" ht="18.75" customHeight="1">
      <c r="A19" s="266" t="s">
        <v>254</v>
      </c>
      <c r="B19" s="267"/>
      <c r="C19" s="267"/>
      <c r="D19" s="268"/>
      <c r="E19" s="54">
        <v>2030</v>
      </c>
      <c r="F19" s="23" t="s">
        <v>165</v>
      </c>
      <c r="G19" s="23" t="s">
        <v>165</v>
      </c>
      <c r="H19" s="23" t="s">
        <v>165</v>
      </c>
      <c r="I19" s="25">
        <f t="shared" si="0"/>
        <v>0</v>
      </c>
      <c r="J19" s="23" t="s">
        <v>165</v>
      </c>
      <c r="K19" s="23" t="s">
        <v>165</v>
      </c>
      <c r="L19" s="23" t="s">
        <v>165</v>
      </c>
      <c r="M19" s="23" t="s">
        <v>165</v>
      </c>
    </row>
    <row r="20" spans="1:13" ht="18.75" customHeight="1">
      <c r="A20" s="266" t="s">
        <v>255</v>
      </c>
      <c r="B20" s="267"/>
      <c r="C20" s="267"/>
      <c r="D20" s="268"/>
      <c r="E20" s="54">
        <v>2031</v>
      </c>
      <c r="F20" s="23" t="s">
        <v>165</v>
      </c>
      <c r="G20" s="23" t="s">
        <v>165</v>
      </c>
      <c r="H20" s="23" t="s">
        <v>165</v>
      </c>
      <c r="I20" s="25">
        <f t="shared" si="0"/>
        <v>0</v>
      </c>
      <c r="J20" s="23" t="s">
        <v>165</v>
      </c>
      <c r="K20" s="23" t="s">
        <v>165</v>
      </c>
      <c r="L20" s="23" t="s">
        <v>165</v>
      </c>
      <c r="M20" s="23" t="s">
        <v>165</v>
      </c>
    </row>
    <row r="21" spans="1:13" ht="18.75" customHeight="1">
      <c r="A21" s="266" t="s">
        <v>256</v>
      </c>
      <c r="B21" s="267"/>
      <c r="C21" s="267"/>
      <c r="D21" s="268"/>
      <c r="E21" s="54">
        <v>2040</v>
      </c>
      <c r="F21" s="23" t="s">
        <v>165</v>
      </c>
      <c r="G21" s="23" t="s">
        <v>165</v>
      </c>
      <c r="H21" s="23" t="s">
        <v>165</v>
      </c>
      <c r="I21" s="25">
        <f t="shared" si="0"/>
        <v>0</v>
      </c>
      <c r="J21" s="23" t="s">
        <v>165</v>
      </c>
      <c r="K21" s="23" t="s">
        <v>165</v>
      </c>
      <c r="L21" s="23" t="s">
        <v>165</v>
      </c>
      <c r="M21" s="23" t="s">
        <v>165</v>
      </c>
    </row>
    <row r="22" spans="1:13" ht="18.75" customHeight="1">
      <c r="A22" s="266" t="s">
        <v>257</v>
      </c>
      <c r="B22" s="267"/>
      <c r="C22" s="267"/>
      <c r="D22" s="268"/>
      <c r="E22" s="54">
        <v>2050</v>
      </c>
      <c r="F22" s="23" t="s">
        <v>165</v>
      </c>
      <c r="G22" s="23" t="s">
        <v>165</v>
      </c>
      <c r="H22" s="23" t="s">
        <v>165</v>
      </c>
      <c r="I22" s="25">
        <f t="shared" si="0"/>
        <v>0</v>
      </c>
      <c r="J22" s="23" t="s">
        <v>165</v>
      </c>
      <c r="K22" s="23" t="s">
        <v>165</v>
      </c>
      <c r="L22" s="23" t="s">
        <v>165</v>
      </c>
      <c r="M22" s="23" t="s">
        <v>165</v>
      </c>
    </row>
    <row r="23" spans="1:13" ht="18.75" customHeight="1">
      <c r="A23" s="266" t="s">
        <v>258</v>
      </c>
      <c r="B23" s="267"/>
      <c r="C23" s="267"/>
      <c r="D23" s="268"/>
      <c r="E23" s="54">
        <v>2060</v>
      </c>
      <c r="F23" s="23" t="s">
        <v>165</v>
      </c>
      <c r="G23" s="23" t="s">
        <v>165</v>
      </c>
      <c r="H23" s="23" t="s">
        <v>165</v>
      </c>
      <c r="I23" s="25">
        <f t="shared" si="0"/>
        <v>0</v>
      </c>
      <c r="J23" s="23" t="s">
        <v>165</v>
      </c>
      <c r="K23" s="23" t="s">
        <v>165</v>
      </c>
      <c r="L23" s="23" t="s">
        <v>165</v>
      </c>
      <c r="M23" s="23" t="s">
        <v>165</v>
      </c>
    </row>
    <row r="24" spans="1:13" s="56" customFormat="1" ht="24.75" customHeight="1">
      <c r="A24" s="269" t="s">
        <v>259</v>
      </c>
      <c r="B24" s="270"/>
      <c r="C24" s="270"/>
      <c r="D24" s="271"/>
      <c r="E24" s="140">
        <v>2070</v>
      </c>
      <c r="F24" s="33">
        <f t="shared" ref="F24:M24" si="2">SUM(F10,F13:F14,F18:F19,F21:F23)</f>
        <v>-621</v>
      </c>
      <c r="G24" s="33">
        <f t="shared" si="2"/>
        <v>-16048.5</v>
      </c>
      <c r="H24" s="33">
        <f t="shared" si="2"/>
        <v>-16048.5</v>
      </c>
      <c r="I24" s="33">
        <f>SUM(I10,I13:I14,I18:I19,I21:I23)</f>
        <v>-16243</v>
      </c>
      <c r="J24" s="33">
        <f>SUM(J10,J13:J14,J18:J19,J21:J23)</f>
        <v>-4915</v>
      </c>
      <c r="K24" s="33">
        <f t="shared" si="2"/>
        <v>-5833</v>
      </c>
      <c r="L24" s="33">
        <f t="shared" si="2"/>
        <v>-4080</v>
      </c>
      <c r="M24" s="33">
        <f t="shared" si="2"/>
        <v>-1415</v>
      </c>
    </row>
    <row r="25" spans="1:13" ht="27.75" customHeight="1">
      <c r="A25" s="272" t="s">
        <v>260</v>
      </c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</row>
    <row r="26" spans="1:13" ht="24.75" customHeight="1">
      <c r="A26" s="269" t="s">
        <v>261</v>
      </c>
      <c r="B26" s="270"/>
      <c r="C26" s="270"/>
      <c r="D26" s="271"/>
      <c r="E26" s="140">
        <v>2110</v>
      </c>
      <c r="F26" s="33">
        <f>SUM(F27:F34)</f>
        <v>1356</v>
      </c>
      <c r="G26" s="33">
        <f>SUM(G27:G34)</f>
        <v>20906</v>
      </c>
      <c r="H26" s="33">
        <f>SUM(H27:H34)</f>
        <v>20906</v>
      </c>
      <c r="I26" s="35">
        <f t="shared" si="0"/>
        <v>24636</v>
      </c>
      <c r="J26" s="33">
        <f>SUM(J27:J34)</f>
        <v>6159</v>
      </c>
      <c r="K26" s="33">
        <f>SUM(K27:K34)</f>
        <v>6159</v>
      </c>
      <c r="L26" s="33">
        <f>SUM(L27:L34)</f>
        <v>6159</v>
      </c>
      <c r="M26" s="33">
        <f>SUM(M27:M34)</f>
        <v>6159</v>
      </c>
    </row>
    <row r="27" spans="1:13" ht="18.75" customHeight="1">
      <c r="A27" s="273" t="s">
        <v>43</v>
      </c>
      <c r="B27" s="274"/>
      <c r="C27" s="274"/>
      <c r="D27" s="275"/>
      <c r="E27" s="54">
        <v>2111</v>
      </c>
      <c r="F27" s="23"/>
      <c r="G27" s="23"/>
      <c r="H27" s="23"/>
      <c r="I27" s="25">
        <f t="shared" si="0"/>
        <v>0</v>
      </c>
      <c r="J27" s="23"/>
      <c r="K27" s="23"/>
      <c r="L27" s="23"/>
      <c r="M27" s="23"/>
    </row>
    <row r="28" spans="1:13" ht="18.75" customHeight="1">
      <c r="A28" s="273" t="s">
        <v>44</v>
      </c>
      <c r="B28" s="274"/>
      <c r="C28" s="274"/>
      <c r="D28" s="275"/>
      <c r="E28" s="54">
        <v>2112</v>
      </c>
      <c r="F28" s="23"/>
      <c r="G28" s="23">
        <v>0</v>
      </c>
      <c r="H28" s="23">
        <v>0</v>
      </c>
      <c r="I28" s="25">
        <f t="shared" si="0"/>
        <v>480</v>
      </c>
      <c r="J28" s="23">
        <v>120</v>
      </c>
      <c r="K28" s="23">
        <v>120</v>
      </c>
      <c r="L28" s="23">
        <v>120</v>
      </c>
      <c r="M28" s="23">
        <v>120</v>
      </c>
    </row>
    <row r="29" spans="1:13" ht="18.75" customHeight="1">
      <c r="A29" s="266" t="s">
        <v>45</v>
      </c>
      <c r="B29" s="267"/>
      <c r="C29" s="267"/>
      <c r="D29" s="268"/>
      <c r="E29" s="14">
        <v>2113</v>
      </c>
      <c r="F29" s="23" t="s">
        <v>165</v>
      </c>
      <c r="G29" s="23" t="s">
        <v>165</v>
      </c>
      <c r="H29" s="23" t="s">
        <v>165</v>
      </c>
      <c r="I29" s="25">
        <f>SUM(J29:M29)</f>
        <v>0</v>
      </c>
      <c r="J29" s="23" t="s">
        <v>165</v>
      </c>
      <c r="K29" s="23" t="s">
        <v>165</v>
      </c>
      <c r="L29" s="23" t="s">
        <v>165</v>
      </c>
      <c r="M29" s="23" t="s">
        <v>165</v>
      </c>
    </row>
    <row r="30" spans="1:13" ht="18.75" customHeight="1">
      <c r="A30" s="266" t="s">
        <v>262</v>
      </c>
      <c r="B30" s="267"/>
      <c r="C30" s="267"/>
      <c r="D30" s="268"/>
      <c r="E30" s="14">
        <v>2114</v>
      </c>
      <c r="F30" s="23"/>
      <c r="G30" s="23"/>
      <c r="H30" s="23"/>
      <c r="I30" s="25">
        <f t="shared" si="0"/>
        <v>0</v>
      </c>
      <c r="J30" s="23"/>
      <c r="K30" s="23"/>
      <c r="L30" s="23"/>
      <c r="M30" s="23"/>
    </row>
    <row r="31" spans="1:13" ht="18.75" customHeight="1">
      <c r="A31" s="266" t="s">
        <v>263</v>
      </c>
      <c r="B31" s="267"/>
      <c r="C31" s="267"/>
      <c r="D31" s="268"/>
      <c r="E31" s="14">
        <v>2115</v>
      </c>
      <c r="F31" s="23"/>
      <c r="G31" s="23"/>
      <c r="H31" s="23"/>
      <c r="I31" s="25">
        <f t="shared" si="0"/>
        <v>0</v>
      </c>
      <c r="J31" s="23"/>
      <c r="K31" s="23"/>
      <c r="L31" s="23"/>
      <c r="M31" s="23"/>
    </row>
    <row r="32" spans="1:13" ht="18.75" customHeight="1">
      <c r="A32" s="266" t="s">
        <v>264</v>
      </c>
      <c r="B32" s="267"/>
      <c r="C32" s="267"/>
      <c r="D32" s="268"/>
      <c r="E32" s="14">
        <v>2116</v>
      </c>
      <c r="F32" s="23">
        <v>1356</v>
      </c>
      <c r="G32" s="23">
        <v>1200</v>
      </c>
      <c r="H32" s="23">
        <v>1200</v>
      </c>
      <c r="I32" s="25">
        <f t="shared" si="0"/>
        <v>1640</v>
      </c>
      <c r="J32" s="23">
        <v>410</v>
      </c>
      <c r="K32" s="23">
        <v>410</v>
      </c>
      <c r="L32" s="23">
        <v>410</v>
      </c>
      <c r="M32" s="23">
        <v>410</v>
      </c>
    </row>
    <row r="33" spans="1:13" ht="18.75" customHeight="1">
      <c r="A33" s="266" t="s">
        <v>265</v>
      </c>
      <c r="B33" s="267"/>
      <c r="C33" s="267"/>
      <c r="D33" s="268"/>
      <c r="E33" s="14">
        <v>2117</v>
      </c>
      <c r="F33" s="23"/>
      <c r="G33" s="23">
        <v>0</v>
      </c>
      <c r="H33" s="23"/>
      <c r="I33" s="25">
        <f t="shared" si="0"/>
        <v>22516</v>
      </c>
      <c r="J33" s="23">
        <v>5629</v>
      </c>
      <c r="K33" s="23">
        <v>5629</v>
      </c>
      <c r="L33" s="23">
        <v>5629</v>
      </c>
      <c r="M33" s="23">
        <v>5629</v>
      </c>
    </row>
    <row r="34" spans="1:13" ht="18.75" customHeight="1">
      <c r="A34" s="266" t="s">
        <v>266</v>
      </c>
      <c r="B34" s="267"/>
      <c r="C34" s="267"/>
      <c r="D34" s="268"/>
      <c r="E34" s="14">
        <v>2118</v>
      </c>
      <c r="F34" s="23"/>
      <c r="G34" s="23">
        <v>19706</v>
      </c>
      <c r="H34" s="23">
        <v>19706</v>
      </c>
      <c r="I34" s="25">
        <f t="shared" si="0"/>
        <v>0</v>
      </c>
      <c r="J34" s="23"/>
      <c r="K34" s="23"/>
      <c r="L34" s="23"/>
      <c r="M34" s="23"/>
    </row>
    <row r="35" spans="1:13" ht="24" customHeight="1">
      <c r="A35" s="269" t="s">
        <v>267</v>
      </c>
      <c r="B35" s="270"/>
      <c r="C35" s="270"/>
      <c r="D35" s="271"/>
      <c r="E35" s="30">
        <v>2120</v>
      </c>
      <c r="F35" s="33">
        <f>SUM(F36:F39)</f>
        <v>9416</v>
      </c>
      <c r="G35" s="33">
        <f>SUM(G36:G39)</f>
        <v>18846</v>
      </c>
      <c r="H35" s="33">
        <f>SUM(H36:H39)</f>
        <v>18846</v>
      </c>
      <c r="I35" s="35">
        <f t="shared" si="0"/>
        <v>240</v>
      </c>
      <c r="J35" s="33">
        <f>SUM(J36:J39)</f>
        <v>75</v>
      </c>
      <c r="K35" s="33">
        <f>SUM(K36:K39)</f>
        <v>55</v>
      </c>
      <c r="L35" s="33">
        <f>SUM(L36:L39)</f>
        <v>55</v>
      </c>
      <c r="M35" s="33">
        <f>SUM(M36:M39)</f>
        <v>55</v>
      </c>
    </row>
    <row r="36" spans="1:13" ht="18.600000000000001" customHeight="1">
      <c r="A36" s="266" t="s">
        <v>265</v>
      </c>
      <c r="B36" s="267"/>
      <c r="C36" s="267"/>
      <c r="D36" s="268"/>
      <c r="E36" s="14">
        <v>2121</v>
      </c>
      <c r="F36" s="23">
        <v>9416</v>
      </c>
      <c r="G36" s="181">
        <v>17185</v>
      </c>
      <c r="H36" s="181">
        <v>17185</v>
      </c>
      <c r="I36" s="25">
        <f t="shared" si="0"/>
        <v>0</v>
      </c>
      <c r="J36" s="23"/>
      <c r="K36" s="23"/>
      <c r="L36" s="23"/>
      <c r="M36" s="23"/>
    </row>
    <row r="37" spans="1:13" ht="18.600000000000001" customHeight="1">
      <c r="A37" s="266" t="s">
        <v>268</v>
      </c>
      <c r="B37" s="267"/>
      <c r="C37" s="267"/>
      <c r="D37" s="268"/>
      <c r="E37" s="14">
        <v>2122</v>
      </c>
      <c r="F37" s="23"/>
      <c r="G37" s="23">
        <v>1461</v>
      </c>
      <c r="H37" s="23">
        <v>1461</v>
      </c>
      <c r="I37" s="25">
        <f t="shared" si="0"/>
        <v>20</v>
      </c>
      <c r="J37" s="23">
        <v>20</v>
      </c>
      <c r="K37" s="23"/>
      <c r="L37" s="23"/>
      <c r="M37" s="23"/>
    </row>
    <row r="38" spans="1:13" ht="18.600000000000001" customHeight="1">
      <c r="A38" s="266" t="s">
        <v>269</v>
      </c>
      <c r="B38" s="267"/>
      <c r="C38" s="267"/>
      <c r="D38" s="268"/>
      <c r="E38" s="14">
        <v>2123</v>
      </c>
      <c r="F38" s="23"/>
      <c r="G38" s="23"/>
      <c r="H38" s="23"/>
      <c r="I38" s="25">
        <f t="shared" si="0"/>
        <v>0</v>
      </c>
      <c r="J38" s="23"/>
      <c r="K38" s="23"/>
      <c r="L38" s="23"/>
      <c r="M38" s="23"/>
    </row>
    <row r="39" spans="1:13" ht="18.600000000000001" customHeight="1">
      <c r="A39" s="266" t="s">
        <v>426</v>
      </c>
      <c r="B39" s="267"/>
      <c r="C39" s="267"/>
      <c r="D39" s="268"/>
      <c r="E39" s="14">
        <v>2124</v>
      </c>
      <c r="F39" s="23"/>
      <c r="G39" s="23">
        <v>200</v>
      </c>
      <c r="H39" s="23">
        <v>200</v>
      </c>
      <c r="I39" s="25">
        <f t="shared" si="0"/>
        <v>220</v>
      </c>
      <c r="J39" s="23">
        <v>55</v>
      </c>
      <c r="K39" s="23">
        <v>55</v>
      </c>
      <c r="L39" s="23">
        <v>55</v>
      </c>
      <c r="M39" s="23">
        <v>55</v>
      </c>
    </row>
    <row r="40" spans="1:13" ht="24" customHeight="1">
      <c r="A40" s="269" t="s">
        <v>270</v>
      </c>
      <c r="B40" s="270"/>
      <c r="C40" s="270"/>
      <c r="D40" s="271"/>
      <c r="E40" s="30">
        <v>2130</v>
      </c>
      <c r="F40" s="33">
        <f>SUM(F41:F45)</f>
        <v>12181</v>
      </c>
      <c r="G40" s="33">
        <f>SUM(G41:G45)</f>
        <v>29559</v>
      </c>
      <c r="H40" s="33">
        <f>SUM(H41:H45)</f>
        <v>29559</v>
      </c>
      <c r="I40" s="35">
        <f t="shared" si="0"/>
        <v>33776</v>
      </c>
      <c r="J40" s="33">
        <f>SUM(J41:J45)</f>
        <v>8444</v>
      </c>
      <c r="K40" s="33">
        <f>SUM(K41:K45)</f>
        <v>8444</v>
      </c>
      <c r="L40" s="33">
        <f>SUM(L41:L45)</f>
        <v>8444</v>
      </c>
      <c r="M40" s="33">
        <f>SUM(M41:M45)</f>
        <v>8444</v>
      </c>
    </row>
    <row r="41" spans="1:13" ht="18.75" customHeight="1">
      <c r="A41" s="266" t="s">
        <v>46</v>
      </c>
      <c r="B41" s="267"/>
      <c r="C41" s="267"/>
      <c r="D41" s="268"/>
      <c r="E41" s="14">
        <v>2131</v>
      </c>
      <c r="F41" s="23"/>
      <c r="G41" s="23"/>
      <c r="H41" s="23"/>
      <c r="I41" s="25">
        <f>SUM(J41:M41)</f>
        <v>0</v>
      </c>
      <c r="J41" s="23"/>
      <c r="K41" s="23"/>
      <c r="L41" s="23"/>
      <c r="M41" s="23"/>
    </row>
    <row r="42" spans="1:13" ht="41.25" customHeight="1">
      <c r="A42" s="266" t="s">
        <v>47</v>
      </c>
      <c r="B42" s="267"/>
      <c r="C42" s="267"/>
      <c r="D42" s="268"/>
      <c r="E42" s="14">
        <v>2132</v>
      </c>
      <c r="F42" s="23"/>
      <c r="G42" s="23"/>
      <c r="H42" s="23"/>
      <c r="I42" s="25">
        <f t="shared" si="0"/>
        <v>0</v>
      </c>
      <c r="J42" s="23"/>
      <c r="K42" s="23"/>
      <c r="L42" s="23"/>
      <c r="M42" s="23"/>
    </row>
    <row r="43" spans="1:13" ht="18.600000000000001" customHeight="1">
      <c r="A43" s="266" t="s">
        <v>271</v>
      </c>
      <c r="B43" s="267"/>
      <c r="C43" s="267"/>
      <c r="D43" s="268"/>
      <c r="E43" s="14">
        <v>2133</v>
      </c>
      <c r="F43" s="23"/>
      <c r="G43" s="23"/>
      <c r="H43" s="23"/>
      <c r="I43" s="25">
        <f t="shared" si="0"/>
        <v>0</v>
      </c>
      <c r="J43" s="23"/>
      <c r="K43" s="23"/>
      <c r="L43" s="23"/>
      <c r="M43" s="23"/>
    </row>
    <row r="44" spans="1:13" ht="18.75" customHeight="1">
      <c r="A44" s="266" t="s">
        <v>272</v>
      </c>
      <c r="B44" s="267"/>
      <c r="C44" s="267"/>
      <c r="D44" s="268"/>
      <c r="E44" s="14">
        <v>2134</v>
      </c>
      <c r="F44" s="23">
        <v>11294</v>
      </c>
      <c r="G44" s="23">
        <v>24085</v>
      </c>
      <c r="H44" s="23">
        <v>24085</v>
      </c>
      <c r="I44" s="25">
        <f t="shared" si="0"/>
        <v>27520</v>
      </c>
      <c r="J44" s="23">
        <v>6880</v>
      </c>
      <c r="K44" s="23">
        <v>6880</v>
      </c>
      <c r="L44" s="23">
        <v>6880</v>
      </c>
      <c r="M44" s="23">
        <v>6880</v>
      </c>
    </row>
    <row r="45" spans="1:13" ht="18.75" customHeight="1">
      <c r="A45" s="266" t="s">
        <v>418</v>
      </c>
      <c r="B45" s="267"/>
      <c r="C45" s="267"/>
      <c r="D45" s="268"/>
      <c r="E45" s="14">
        <v>2135</v>
      </c>
      <c r="F45" s="23">
        <v>887</v>
      </c>
      <c r="G45" s="23">
        <v>5474</v>
      </c>
      <c r="H45" s="23">
        <v>5474</v>
      </c>
      <c r="I45" s="25">
        <f t="shared" si="0"/>
        <v>6256</v>
      </c>
      <c r="J45" s="23">
        <v>1564</v>
      </c>
      <c r="K45" s="23">
        <v>1564</v>
      </c>
      <c r="L45" s="23">
        <v>1564</v>
      </c>
      <c r="M45" s="23">
        <v>1564</v>
      </c>
    </row>
    <row r="46" spans="1:13" ht="18.75" customHeight="1">
      <c r="A46" s="269" t="s">
        <v>273</v>
      </c>
      <c r="B46" s="270"/>
      <c r="C46" s="270"/>
      <c r="D46" s="271"/>
      <c r="E46" s="30">
        <v>2140</v>
      </c>
      <c r="F46" s="33">
        <f>SUM(F47,F48)</f>
        <v>0</v>
      </c>
      <c r="G46" s="33">
        <f>SUM(G47,G48)</f>
        <v>0</v>
      </c>
      <c r="H46" s="33">
        <f>SUM(H47,H48)</f>
        <v>0</v>
      </c>
      <c r="I46" s="35">
        <f t="shared" si="0"/>
        <v>0</v>
      </c>
      <c r="J46" s="33">
        <v>0</v>
      </c>
      <c r="K46" s="33">
        <v>0</v>
      </c>
      <c r="L46" s="33">
        <v>0</v>
      </c>
      <c r="M46" s="33">
        <v>0</v>
      </c>
    </row>
    <row r="47" spans="1:13" ht="37.5" customHeight="1">
      <c r="A47" s="266" t="s">
        <v>274</v>
      </c>
      <c r="B47" s="267"/>
      <c r="C47" s="267"/>
      <c r="D47" s="268"/>
      <c r="E47" s="14">
        <v>2141</v>
      </c>
      <c r="F47" s="23"/>
      <c r="G47" s="23"/>
      <c r="H47" s="23"/>
      <c r="I47" s="25">
        <f t="shared" si="0"/>
        <v>0</v>
      </c>
      <c r="J47" s="23"/>
      <c r="K47" s="23"/>
      <c r="L47" s="23"/>
      <c r="M47" s="23"/>
    </row>
    <row r="48" spans="1:13" ht="18.75" customHeight="1">
      <c r="A48" s="266" t="s">
        <v>275</v>
      </c>
      <c r="B48" s="267"/>
      <c r="C48" s="267"/>
      <c r="D48" s="268"/>
      <c r="E48" s="14">
        <v>2142</v>
      </c>
      <c r="F48" s="23"/>
      <c r="G48" s="23"/>
      <c r="H48" s="23"/>
      <c r="I48" s="25">
        <f t="shared" si="0"/>
        <v>0</v>
      </c>
      <c r="J48" s="23"/>
      <c r="K48" s="23"/>
      <c r="L48" s="23"/>
      <c r="M48" s="23"/>
    </row>
    <row r="49" spans="1:13" ht="26.25" customHeight="1">
      <c r="A49" s="269" t="s">
        <v>48</v>
      </c>
      <c r="B49" s="270"/>
      <c r="C49" s="270"/>
      <c r="D49" s="271"/>
      <c r="E49" s="30">
        <v>2200</v>
      </c>
      <c r="F49" s="179">
        <f>SUM(F26,F35,F40,F46)</f>
        <v>22953</v>
      </c>
      <c r="G49" s="182">
        <f>SUM(G26,G35,G40,G46)</f>
        <v>69311</v>
      </c>
      <c r="H49" s="182">
        <f>SUM(H26,H35,H40,H46)</f>
        <v>69311</v>
      </c>
      <c r="I49" s="179">
        <f t="shared" si="0"/>
        <v>58652</v>
      </c>
      <c r="J49" s="33">
        <f>SUM(J26,J35,J40,J46)</f>
        <v>14678</v>
      </c>
      <c r="K49" s="33">
        <f>SUM(K26,K35,K40,K46)</f>
        <v>14658</v>
      </c>
      <c r="L49" s="33">
        <f>SUM(L26,L35,L40,L46)</f>
        <v>14658</v>
      </c>
      <c r="M49" s="33">
        <f>SUM(M26,M35,M40,M46)</f>
        <v>14658</v>
      </c>
    </row>
    <row r="50" spans="1:13" ht="15" customHeight="1">
      <c r="A50" s="49"/>
      <c r="B50" s="49"/>
      <c r="C50" s="49"/>
      <c r="D50" s="49"/>
      <c r="E50" s="48"/>
      <c r="F50" s="50"/>
      <c r="G50" s="51"/>
      <c r="H50" s="51"/>
      <c r="I50" s="50"/>
      <c r="J50" s="51"/>
      <c r="K50" s="51"/>
      <c r="L50" s="51"/>
      <c r="M50" s="51"/>
    </row>
    <row r="51" spans="1:13" ht="11.25" customHeight="1">
      <c r="A51" s="49"/>
      <c r="B51" s="49"/>
      <c r="C51" s="49"/>
      <c r="D51" s="49"/>
      <c r="E51" s="48"/>
      <c r="F51" s="50"/>
      <c r="G51" s="51"/>
      <c r="H51" s="51"/>
      <c r="I51" s="50"/>
      <c r="J51" s="51"/>
      <c r="K51" s="51"/>
      <c r="L51" s="51"/>
      <c r="M51" s="51"/>
    </row>
    <row r="52" spans="1:13" ht="46.5" customHeight="1">
      <c r="A52" s="159" t="s">
        <v>276</v>
      </c>
      <c r="B52" s="159"/>
      <c r="C52" s="159"/>
      <c r="D52" s="159"/>
      <c r="E52" s="90"/>
      <c r="F52" s="288" t="s">
        <v>149</v>
      </c>
      <c r="G52" s="288"/>
      <c r="H52" s="288"/>
      <c r="I52" s="288"/>
      <c r="J52" s="89"/>
      <c r="L52" s="169" t="s">
        <v>424</v>
      </c>
    </row>
    <row r="53" spans="1:13" ht="22.5" customHeight="1">
      <c r="A53" s="88" t="s">
        <v>277</v>
      </c>
      <c r="B53" s="88"/>
      <c r="C53" s="88"/>
      <c r="D53" s="88"/>
      <c r="E53" s="91"/>
      <c r="F53" s="289" t="s">
        <v>278</v>
      </c>
      <c r="G53" s="289"/>
      <c r="H53" s="289"/>
      <c r="I53" s="289"/>
      <c r="J53" s="88"/>
      <c r="K53" s="208" t="s">
        <v>152</v>
      </c>
      <c r="L53" s="208"/>
      <c r="M53" s="208"/>
    </row>
  </sheetData>
  <mergeCells count="53">
    <mergeCell ref="A42:D42"/>
    <mergeCell ref="A43:D43"/>
    <mergeCell ref="A44:D44"/>
    <mergeCell ref="A45:D45"/>
    <mergeCell ref="A33:D33"/>
    <mergeCell ref="A34:D34"/>
    <mergeCell ref="A41:D41"/>
    <mergeCell ref="F52:I52"/>
    <mergeCell ref="K53:M53"/>
    <mergeCell ref="F53:I53"/>
    <mergeCell ref="A46:D46"/>
    <mergeCell ref="A47:D47"/>
    <mergeCell ref="A48:D48"/>
    <mergeCell ref="A49:D49"/>
    <mergeCell ref="A31:D31"/>
    <mergeCell ref="A32:D32"/>
    <mergeCell ref="A27:D27"/>
    <mergeCell ref="A28:D28"/>
    <mergeCell ref="A40:D40"/>
    <mergeCell ref="A35:D35"/>
    <mergeCell ref="A36:D36"/>
    <mergeCell ref="A37:D37"/>
    <mergeCell ref="A38:D38"/>
    <mergeCell ref="A29:D29"/>
    <mergeCell ref="A30:D30"/>
    <mergeCell ref="A39:D39"/>
    <mergeCell ref="A8:D8"/>
    <mergeCell ref="A10:D10"/>
    <mergeCell ref="A11:D11"/>
    <mergeCell ref="A14:D14"/>
    <mergeCell ref="A15:D15"/>
    <mergeCell ref="A13:D13"/>
    <mergeCell ref="A12:D12"/>
    <mergeCell ref="A20:D20"/>
    <mergeCell ref="A9:M9"/>
    <mergeCell ref="A16:D16"/>
    <mergeCell ref="A17:D17"/>
    <mergeCell ref="A18:D18"/>
    <mergeCell ref="A19:D19"/>
    <mergeCell ref="A21:D21"/>
    <mergeCell ref="A22:D22"/>
    <mergeCell ref="A23:D23"/>
    <mergeCell ref="A24:D24"/>
    <mergeCell ref="A26:D26"/>
    <mergeCell ref="A25:M25"/>
    <mergeCell ref="A4:M4"/>
    <mergeCell ref="E6:E7"/>
    <mergeCell ref="F6:F7"/>
    <mergeCell ref="G6:G7"/>
    <mergeCell ref="H6:H7"/>
    <mergeCell ref="I6:I7"/>
    <mergeCell ref="J6:M6"/>
    <mergeCell ref="A6:D7"/>
  </mergeCells>
  <pageMargins left="1.1023622047244099" right="0.39370078740157499" top="0.70866141732283505" bottom="0.55118110236220497" header="0.511811023622047" footer="0.31496062992126"/>
  <pageSetup paperSize="9" scale="45" orientation="landscape" r:id="rId1"/>
  <headerFooter>
    <oddHeader>&amp;RПродовження додатка 1
Таблиця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89"/>
  <sheetViews>
    <sheetView view="pageBreakPreview" topLeftCell="A37" zoomScale="70" zoomScaleNormal="65" zoomScaleSheetLayoutView="70" workbookViewId="0">
      <selection activeCell="G52" sqref="G52"/>
    </sheetView>
  </sheetViews>
  <sheetFormatPr defaultRowHeight="12.75"/>
  <cols>
    <col min="1" max="1" width="99.42578125" customWidth="1"/>
    <col min="2" max="2" width="13.28515625" customWidth="1"/>
    <col min="3" max="10" width="15.42578125" customWidth="1"/>
    <col min="12" max="12" width="11.28515625" bestFit="1" customWidth="1"/>
    <col min="13" max="13" width="16.42578125" customWidth="1"/>
    <col min="14" max="14" width="13.28515625" customWidth="1"/>
  </cols>
  <sheetData>
    <row r="1" spans="1:16" ht="18.75">
      <c r="I1" s="73" t="s">
        <v>411</v>
      </c>
    </row>
    <row r="2" spans="1:16" ht="18.75">
      <c r="I2" s="73" t="s">
        <v>419</v>
      </c>
    </row>
    <row r="3" spans="1:16" ht="42" customHeight="1">
      <c r="A3" s="291" t="s">
        <v>279</v>
      </c>
      <c r="B3" s="291"/>
      <c r="C3" s="291"/>
      <c r="D3" s="291"/>
      <c r="E3" s="291"/>
      <c r="F3" s="291"/>
      <c r="G3" s="291"/>
      <c r="H3" s="291"/>
      <c r="I3" s="291"/>
      <c r="J3" s="291"/>
    </row>
    <row r="4" spans="1:16" ht="18.75">
      <c r="A4" s="156"/>
      <c r="B4" s="156"/>
      <c r="C4" s="156"/>
      <c r="D4" s="156"/>
      <c r="E4" s="156"/>
      <c r="F4" s="156"/>
      <c r="G4" s="156"/>
      <c r="H4" s="156"/>
      <c r="I4" s="156"/>
      <c r="J4" s="156"/>
    </row>
    <row r="5" spans="1:16" ht="41.25" customHeight="1">
      <c r="A5" s="292" t="s">
        <v>24</v>
      </c>
      <c r="B5" s="259" t="s">
        <v>280</v>
      </c>
      <c r="C5" s="259" t="s">
        <v>243</v>
      </c>
      <c r="D5" s="259" t="s">
        <v>244</v>
      </c>
      <c r="E5" s="259" t="s">
        <v>28</v>
      </c>
      <c r="F5" s="206" t="s">
        <v>281</v>
      </c>
      <c r="G5" s="206" t="s">
        <v>158</v>
      </c>
      <c r="H5" s="206"/>
      <c r="I5" s="206"/>
      <c r="J5" s="206"/>
    </row>
    <row r="6" spans="1:16" ht="45.75" customHeight="1">
      <c r="A6" s="293"/>
      <c r="B6" s="259"/>
      <c r="C6" s="259"/>
      <c r="D6" s="259"/>
      <c r="E6" s="259"/>
      <c r="F6" s="206"/>
      <c r="G6" s="152" t="s">
        <v>160</v>
      </c>
      <c r="H6" s="152" t="s">
        <v>161</v>
      </c>
      <c r="I6" s="152" t="s">
        <v>162</v>
      </c>
      <c r="J6" s="152" t="s">
        <v>163</v>
      </c>
    </row>
    <row r="7" spans="1:16" ht="18.75" customHeight="1">
      <c r="A7" s="53">
        <v>1</v>
      </c>
      <c r="B7" s="152">
        <v>2</v>
      </c>
      <c r="C7" s="152">
        <v>3</v>
      </c>
      <c r="D7" s="152">
        <v>4</v>
      </c>
      <c r="E7" s="152">
        <v>5</v>
      </c>
      <c r="F7" s="152">
        <v>6</v>
      </c>
      <c r="G7" s="152">
        <v>7</v>
      </c>
      <c r="H7" s="152">
        <v>8</v>
      </c>
      <c r="I7" s="152">
        <v>9</v>
      </c>
      <c r="J7" s="152">
        <v>10</v>
      </c>
    </row>
    <row r="8" spans="1:16" ht="28.5" customHeight="1">
      <c r="A8" s="154" t="s">
        <v>282</v>
      </c>
      <c r="B8" s="155"/>
      <c r="C8" s="220"/>
      <c r="D8" s="220"/>
      <c r="E8" s="220"/>
      <c r="F8" s="220"/>
      <c r="G8" s="220"/>
      <c r="H8" s="220"/>
      <c r="I8" s="220"/>
      <c r="J8" s="220"/>
    </row>
    <row r="9" spans="1:16" ht="18.75" customHeight="1">
      <c r="A9" s="59" t="s">
        <v>283</v>
      </c>
      <c r="B9" s="63">
        <v>3000</v>
      </c>
      <c r="C9" s="33">
        <f>SUM(C10:C11,C13,C16:C17,C21)</f>
        <v>243408</v>
      </c>
      <c r="D9" s="33">
        <f>SUM(D10:D11,D13,D16:D17,D21)</f>
        <v>294028</v>
      </c>
      <c r="E9" s="33">
        <f>SUM(E10:E11,E13,E16:E17,E21)</f>
        <v>294028</v>
      </c>
      <c r="F9" s="35">
        <f t="shared" ref="F9:F75" si="0">SUM(G9:J9)</f>
        <v>377168</v>
      </c>
      <c r="G9" s="33">
        <f>SUM(G10:G11,G13,G16:G17,G21)</f>
        <v>86500</v>
      </c>
      <c r="H9" s="33">
        <f>SUM(H10:H11,H13,H16:H17,H21)</f>
        <v>94156</v>
      </c>
      <c r="I9" s="33">
        <f>SUM(I10:I11,I13,I16:I17,I21)</f>
        <v>94945</v>
      </c>
      <c r="J9" s="33">
        <f>SUM(J10:J11,J13,J16:J17,J21)</f>
        <v>101567</v>
      </c>
    </row>
    <row r="10" spans="1:16" ht="18.75" customHeight="1">
      <c r="A10" s="5" t="s">
        <v>284</v>
      </c>
      <c r="B10" s="6">
        <v>3010</v>
      </c>
      <c r="C10" s="23">
        <v>90542</v>
      </c>
      <c r="D10" s="23">
        <v>128098</v>
      </c>
      <c r="E10" s="23">
        <v>128098</v>
      </c>
      <c r="F10" s="25">
        <f t="shared" si="0"/>
        <v>192400</v>
      </c>
      <c r="G10" s="23">
        <v>46500</v>
      </c>
      <c r="H10" s="23">
        <v>45900</v>
      </c>
      <c r="I10" s="23">
        <v>46689</v>
      </c>
      <c r="J10" s="23">
        <v>53311</v>
      </c>
      <c r="L10" s="170"/>
      <c r="M10" s="170"/>
      <c r="N10" s="170"/>
      <c r="O10" s="171"/>
      <c r="P10" s="172"/>
    </row>
    <row r="11" spans="1:16" ht="18.75" customHeight="1">
      <c r="A11" s="5" t="s">
        <v>285</v>
      </c>
      <c r="B11" s="6">
        <v>3020</v>
      </c>
      <c r="C11" s="23"/>
      <c r="D11" s="23"/>
      <c r="E11" s="23"/>
      <c r="F11" s="25">
        <f t="shared" si="0"/>
        <v>0</v>
      </c>
      <c r="G11" s="23"/>
      <c r="H11" s="23"/>
      <c r="I11" s="23"/>
      <c r="J11" s="23"/>
      <c r="L11" s="171"/>
      <c r="M11" s="171"/>
      <c r="N11" s="171"/>
      <c r="O11" s="171"/>
      <c r="P11" s="171"/>
    </row>
    <row r="12" spans="1:16" ht="18.75" customHeight="1">
      <c r="A12" s="5" t="s">
        <v>286</v>
      </c>
      <c r="B12" s="6">
        <v>3030</v>
      </c>
      <c r="C12" s="23"/>
      <c r="D12" s="23"/>
      <c r="E12" s="23"/>
      <c r="F12" s="25">
        <f t="shared" si="0"/>
        <v>0</v>
      </c>
      <c r="G12" s="23"/>
      <c r="H12" s="23"/>
      <c r="I12" s="23"/>
      <c r="J12" s="23"/>
      <c r="L12" s="171"/>
      <c r="M12" s="171"/>
      <c r="N12" s="172"/>
      <c r="O12" s="171"/>
      <c r="P12" s="171"/>
    </row>
    <row r="13" spans="1:16" ht="18.75" customHeight="1">
      <c r="A13" s="5" t="s">
        <v>287</v>
      </c>
      <c r="B13" s="6">
        <v>3040</v>
      </c>
      <c r="C13" s="23">
        <v>152866</v>
      </c>
      <c r="D13" s="23">
        <v>154930</v>
      </c>
      <c r="E13" s="23">
        <v>154930</v>
      </c>
      <c r="F13" s="25">
        <f>SUM(G13:J13)</f>
        <v>184768</v>
      </c>
      <c r="G13" s="23">
        <v>40000</v>
      </c>
      <c r="H13" s="23">
        <v>48256</v>
      </c>
      <c r="I13" s="23">
        <v>48256</v>
      </c>
      <c r="J13" s="23">
        <v>48256</v>
      </c>
      <c r="L13" s="171"/>
      <c r="M13" s="171"/>
      <c r="N13" s="171"/>
      <c r="O13" s="171"/>
      <c r="P13" s="171"/>
    </row>
    <row r="14" spans="1:16" ht="18.75" customHeight="1">
      <c r="A14" s="5" t="s">
        <v>288</v>
      </c>
      <c r="B14" s="6">
        <v>3041</v>
      </c>
      <c r="C14" s="23"/>
      <c r="D14" s="23"/>
      <c r="E14" s="23"/>
      <c r="F14" s="25">
        <f t="shared" si="0"/>
        <v>184768</v>
      </c>
      <c r="G14" s="23">
        <v>40000</v>
      </c>
      <c r="H14" s="23">
        <v>48256</v>
      </c>
      <c r="I14" s="23">
        <v>48256</v>
      </c>
      <c r="J14" s="23">
        <v>48256</v>
      </c>
    </row>
    <row r="15" spans="1:16" ht="18.75" customHeight="1">
      <c r="A15" s="5" t="s">
        <v>289</v>
      </c>
      <c r="B15" s="6">
        <v>3042</v>
      </c>
      <c r="C15" s="23"/>
      <c r="D15" s="23"/>
      <c r="E15" s="23"/>
      <c r="F15" s="25">
        <f t="shared" si="0"/>
        <v>0</v>
      </c>
      <c r="G15" s="23"/>
      <c r="H15" s="23"/>
      <c r="I15" s="23"/>
      <c r="J15" s="23"/>
    </row>
    <row r="16" spans="1:16" ht="18.75" customHeight="1">
      <c r="A16" s="5" t="s">
        <v>290</v>
      </c>
      <c r="B16" s="6">
        <v>3050</v>
      </c>
      <c r="C16" s="23"/>
      <c r="D16" s="23"/>
      <c r="E16" s="23"/>
      <c r="F16" s="25">
        <f t="shared" si="0"/>
        <v>0</v>
      </c>
      <c r="G16" s="23"/>
      <c r="H16" s="23"/>
      <c r="I16" s="23"/>
      <c r="J16" s="23"/>
    </row>
    <row r="17" spans="1:17" ht="18.75" customHeight="1">
      <c r="A17" s="5" t="s">
        <v>291</v>
      </c>
      <c r="B17" s="6">
        <v>3060</v>
      </c>
      <c r="C17" s="25">
        <f>SUM(C18:C20)</f>
        <v>0</v>
      </c>
      <c r="D17" s="25">
        <f>SUM(D18:D20)</f>
        <v>11000</v>
      </c>
      <c r="E17" s="25">
        <f>SUM(E18:E20)</f>
        <v>11000</v>
      </c>
      <c r="F17" s="25">
        <f t="shared" si="0"/>
        <v>0</v>
      </c>
      <c r="G17" s="25">
        <f>SUM(G18:G20)</f>
        <v>0</v>
      </c>
      <c r="H17" s="25">
        <f>SUM(H18:H20)</f>
        <v>0</v>
      </c>
      <c r="I17" s="25">
        <f>SUM(I18:I20)</f>
        <v>0</v>
      </c>
      <c r="J17" s="25">
        <f>SUM(J18:J20)</f>
        <v>0</v>
      </c>
    </row>
    <row r="18" spans="1:17" ht="18.75" customHeight="1">
      <c r="A18" s="5" t="s">
        <v>292</v>
      </c>
      <c r="B18" s="54">
        <v>3061</v>
      </c>
      <c r="C18" s="23"/>
      <c r="D18" s="23"/>
      <c r="E18" s="23"/>
      <c r="F18" s="25">
        <f t="shared" si="0"/>
        <v>0</v>
      </c>
      <c r="G18" s="23"/>
      <c r="H18" s="23"/>
      <c r="I18" s="23"/>
      <c r="J18" s="23"/>
    </row>
    <row r="19" spans="1:17" ht="18.75" customHeight="1">
      <c r="A19" s="5" t="s">
        <v>293</v>
      </c>
      <c r="B19" s="54">
        <v>3062</v>
      </c>
      <c r="C19" s="23"/>
      <c r="D19" s="23">
        <v>11000</v>
      </c>
      <c r="E19" s="23">
        <v>11000</v>
      </c>
      <c r="F19" s="25">
        <f t="shared" si="0"/>
        <v>0</v>
      </c>
      <c r="G19" s="23"/>
      <c r="H19" s="23"/>
      <c r="I19" s="23"/>
      <c r="J19" s="23"/>
    </row>
    <row r="20" spans="1:17" ht="18.75" customHeight="1">
      <c r="A20" s="5" t="s">
        <v>294</v>
      </c>
      <c r="B20" s="54">
        <v>3063</v>
      </c>
      <c r="C20" s="23"/>
      <c r="D20" s="23"/>
      <c r="E20" s="23"/>
      <c r="F20" s="25">
        <f t="shared" si="0"/>
        <v>0</v>
      </c>
      <c r="G20" s="23"/>
      <c r="H20" s="23"/>
      <c r="I20" s="23"/>
      <c r="J20" s="23"/>
    </row>
    <row r="21" spans="1:17" ht="18.75" customHeight="1">
      <c r="A21" s="5" t="s">
        <v>295</v>
      </c>
      <c r="B21" s="6">
        <v>3070</v>
      </c>
      <c r="C21" s="23"/>
      <c r="D21" s="23"/>
      <c r="E21" s="23"/>
      <c r="F21" s="25">
        <f t="shared" si="0"/>
        <v>0</v>
      </c>
      <c r="G21" s="23"/>
      <c r="H21" s="23"/>
      <c r="I21" s="23"/>
      <c r="J21" s="23"/>
    </row>
    <row r="22" spans="1:17" ht="18.75" customHeight="1">
      <c r="A22" s="7" t="s">
        <v>296</v>
      </c>
      <c r="B22" s="8">
        <v>3100</v>
      </c>
      <c r="C22" s="33">
        <f>SUM(C23:C26,C30,C40,C41)</f>
        <v>-243691</v>
      </c>
      <c r="D22" s="33">
        <f>SUM(D23:D26,D30,D40,D41)</f>
        <v>-294008</v>
      </c>
      <c r="E22" s="33">
        <f>SUM(E23:E26,E30,E40,E41)</f>
        <v>-294008</v>
      </c>
      <c r="F22" s="35">
        <f>SUM(G22:J22)</f>
        <v>-366268</v>
      </c>
      <c r="G22" s="33">
        <f>SUM(G23:G26,G30,G40,G41)</f>
        <v>-86104</v>
      </c>
      <c r="H22" s="33">
        <f>SUM(H23:H26,H30,H40,H41)</f>
        <v>-94067</v>
      </c>
      <c r="I22" s="33">
        <f>SUM(I23:I26,I30,I40,I41)</f>
        <v>-94531</v>
      </c>
      <c r="J22" s="33">
        <f>SUM(J23:J26,J30,J40,J41)</f>
        <v>-91566</v>
      </c>
      <c r="M22" s="168"/>
      <c r="N22" s="168"/>
    </row>
    <row r="23" spans="1:17" ht="18.75" customHeight="1">
      <c r="A23" s="5" t="s">
        <v>297</v>
      </c>
      <c r="B23" s="64">
        <v>3110</v>
      </c>
      <c r="C23" s="23" t="s">
        <v>165</v>
      </c>
      <c r="D23" s="23" t="s">
        <v>165</v>
      </c>
      <c r="E23" s="23" t="s">
        <v>165</v>
      </c>
      <c r="F23" s="25">
        <f t="shared" si="0"/>
        <v>-83500</v>
      </c>
      <c r="G23" s="23">
        <v>-16200</v>
      </c>
      <c r="H23" s="23">
        <v>-22875</v>
      </c>
      <c r="I23" s="23">
        <v>-23550</v>
      </c>
      <c r="J23" s="23">
        <v>-20875</v>
      </c>
      <c r="M23" s="168"/>
      <c r="O23" s="168"/>
      <c r="Q23" s="168"/>
    </row>
    <row r="24" spans="1:17" ht="18.75" customHeight="1">
      <c r="A24" s="5" t="s">
        <v>298</v>
      </c>
      <c r="B24" s="64">
        <v>3120</v>
      </c>
      <c r="C24" s="23">
        <v>-51606</v>
      </c>
      <c r="D24" s="23">
        <v>-95476</v>
      </c>
      <c r="E24" s="23">
        <v>-95476</v>
      </c>
      <c r="F24" s="25">
        <f t="shared" si="0"/>
        <v>-125084</v>
      </c>
      <c r="G24" s="23">
        <v>-31271</v>
      </c>
      <c r="H24" s="23">
        <v>-31271</v>
      </c>
      <c r="I24" s="23">
        <v>-31271</v>
      </c>
      <c r="J24" s="23">
        <v>-31271</v>
      </c>
    </row>
    <row r="25" spans="1:17" ht="18.75" customHeight="1">
      <c r="A25" s="5" t="s">
        <v>168</v>
      </c>
      <c r="B25" s="64">
        <v>3130</v>
      </c>
      <c r="C25" s="23">
        <v>-11253</v>
      </c>
      <c r="D25" s="23">
        <v>-21005</v>
      </c>
      <c r="E25" s="23">
        <v>-21005</v>
      </c>
      <c r="F25" s="25">
        <f t="shared" si="0"/>
        <v>-27518</v>
      </c>
      <c r="G25" s="23">
        <v>-6880</v>
      </c>
      <c r="H25" s="23">
        <v>-6880</v>
      </c>
      <c r="I25" s="23">
        <v>-6880</v>
      </c>
      <c r="J25" s="23">
        <v>-6878</v>
      </c>
      <c r="L25" s="168"/>
    </row>
    <row r="26" spans="1:17" ht="18.75" customHeight="1">
      <c r="A26" s="5" t="s">
        <v>299</v>
      </c>
      <c r="B26" s="64">
        <v>3140</v>
      </c>
      <c r="C26" s="25">
        <f>SUM(C27:C29)</f>
        <v>0</v>
      </c>
      <c r="D26" s="25">
        <f>SUM(D27:D29)</f>
        <v>0</v>
      </c>
      <c r="E26" s="25">
        <f>SUM(E27:E29)</f>
        <v>0</v>
      </c>
      <c r="F26" s="25">
        <f t="shared" si="0"/>
        <v>0</v>
      </c>
      <c r="G26" s="25">
        <f>SUM(G27:G29)</f>
        <v>0</v>
      </c>
      <c r="H26" s="25">
        <f>SUM(H27:H29)</f>
        <v>0</v>
      </c>
      <c r="I26" s="25">
        <f>SUM(I27:I29)</f>
        <v>0</v>
      </c>
      <c r="J26" s="25">
        <f>SUM(J27:J29)</f>
        <v>0</v>
      </c>
    </row>
    <row r="27" spans="1:17" ht="18.75" customHeight="1">
      <c r="A27" s="5" t="s">
        <v>292</v>
      </c>
      <c r="B27" s="113">
        <v>3141</v>
      </c>
      <c r="C27" s="23" t="s">
        <v>165</v>
      </c>
      <c r="D27" s="23" t="s">
        <v>165</v>
      </c>
      <c r="E27" s="23" t="s">
        <v>165</v>
      </c>
      <c r="F27" s="25">
        <f t="shared" si="0"/>
        <v>0</v>
      </c>
      <c r="G27" s="23" t="s">
        <v>165</v>
      </c>
      <c r="H27" s="23" t="s">
        <v>165</v>
      </c>
      <c r="I27" s="23" t="s">
        <v>165</v>
      </c>
      <c r="J27" s="23" t="s">
        <v>165</v>
      </c>
    </row>
    <row r="28" spans="1:17" ht="18.75" customHeight="1">
      <c r="A28" s="5" t="s">
        <v>293</v>
      </c>
      <c r="B28" s="113">
        <v>3142</v>
      </c>
      <c r="C28" s="23" t="s">
        <v>165</v>
      </c>
      <c r="D28" s="23" t="s">
        <v>165</v>
      </c>
      <c r="E28" s="23" t="s">
        <v>165</v>
      </c>
      <c r="F28" s="25">
        <f t="shared" si="0"/>
        <v>0</v>
      </c>
      <c r="G28" s="23" t="s">
        <v>165</v>
      </c>
      <c r="H28" s="23" t="s">
        <v>165</v>
      </c>
      <c r="I28" s="23" t="s">
        <v>165</v>
      </c>
      <c r="J28" s="23" t="s">
        <v>165</v>
      </c>
    </row>
    <row r="29" spans="1:17" ht="18.75" customHeight="1">
      <c r="A29" s="5" t="s">
        <v>294</v>
      </c>
      <c r="B29" s="113">
        <v>3143</v>
      </c>
      <c r="C29" s="23" t="s">
        <v>165</v>
      </c>
      <c r="D29" s="23" t="s">
        <v>165</v>
      </c>
      <c r="E29" s="23" t="s">
        <v>165</v>
      </c>
      <c r="F29" s="25">
        <f t="shared" si="0"/>
        <v>0</v>
      </c>
      <c r="G29" s="23" t="s">
        <v>165</v>
      </c>
      <c r="H29" s="23" t="s">
        <v>165</v>
      </c>
      <c r="I29" s="23" t="s">
        <v>165</v>
      </c>
      <c r="J29" s="23" t="s">
        <v>165</v>
      </c>
    </row>
    <row r="30" spans="1:17" ht="18.75" customHeight="1">
      <c r="A30" s="5" t="s">
        <v>300</v>
      </c>
      <c r="B30" s="64">
        <v>3150</v>
      </c>
      <c r="C30" s="25">
        <f>SUM(C31:C36,C39)</f>
        <v>-1356</v>
      </c>
      <c r="D30" s="25">
        <f>SUM(D31:D36,D39)</f>
        <v>-2860</v>
      </c>
      <c r="E30" s="25">
        <f>SUM(E31:E36,E39)</f>
        <v>-2860</v>
      </c>
      <c r="F30" s="25">
        <f t="shared" si="0"/>
        <v>-2120</v>
      </c>
      <c r="G30" s="25">
        <f>SUM(G31:G36,G39)</f>
        <v>-530</v>
      </c>
      <c r="H30" s="25">
        <f>SUM(H31:H36,H39)</f>
        <v>-530</v>
      </c>
      <c r="I30" s="25">
        <f>SUM(I31:I36,I39)</f>
        <v>-530</v>
      </c>
      <c r="J30" s="25">
        <f>SUM(J31:J36,J39)</f>
        <v>-530</v>
      </c>
    </row>
    <row r="31" spans="1:17" ht="18.75" customHeight="1">
      <c r="A31" s="5" t="s">
        <v>43</v>
      </c>
      <c r="B31" s="113">
        <v>3151</v>
      </c>
      <c r="C31" s="23" t="s">
        <v>165</v>
      </c>
      <c r="D31" s="23" t="s">
        <v>165</v>
      </c>
      <c r="E31" s="23" t="s">
        <v>165</v>
      </c>
      <c r="F31" s="25">
        <f t="shared" si="0"/>
        <v>0</v>
      </c>
      <c r="G31" s="23" t="s">
        <v>165</v>
      </c>
      <c r="H31" s="23" t="s">
        <v>165</v>
      </c>
      <c r="I31" s="23" t="s">
        <v>165</v>
      </c>
      <c r="J31" s="23" t="s">
        <v>165</v>
      </c>
    </row>
    <row r="32" spans="1:17" ht="18.75" customHeight="1">
      <c r="A32" s="5" t="s">
        <v>301</v>
      </c>
      <c r="B32" s="113">
        <v>3152</v>
      </c>
      <c r="C32" s="23" t="s">
        <v>165</v>
      </c>
      <c r="D32" s="23" t="s">
        <v>165</v>
      </c>
      <c r="E32" s="23" t="s">
        <v>165</v>
      </c>
      <c r="F32" s="25">
        <f t="shared" si="0"/>
        <v>-480</v>
      </c>
      <c r="G32" s="23">
        <v>-120</v>
      </c>
      <c r="H32" s="23">
        <v>-120</v>
      </c>
      <c r="I32" s="23">
        <v>-120</v>
      </c>
      <c r="J32" s="23">
        <v>-120</v>
      </c>
    </row>
    <row r="33" spans="1:10" ht="18.75" customHeight="1">
      <c r="A33" s="5" t="s">
        <v>262</v>
      </c>
      <c r="B33" s="113">
        <v>3153</v>
      </c>
      <c r="C33" s="23" t="s">
        <v>165</v>
      </c>
      <c r="D33" s="23" t="s">
        <v>165</v>
      </c>
      <c r="E33" s="23" t="s">
        <v>165</v>
      </c>
      <c r="F33" s="25">
        <f t="shared" si="0"/>
        <v>0</v>
      </c>
      <c r="G33" s="23" t="s">
        <v>165</v>
      </c>
      <c r="H33" s="23" t="s">
        <v>165</v>
      </c>
      <c r="I33" s="23" t="s">
        <v>165</v>
      </c>
      <c r="J33" s="23" t="s">
        <v>165</v>
      </c>
    </row>
    <row r="34" spans="1:10" ht="18.75" customHeight="1">
      <c r="A34" s="5" t="s">
        <v>302</v>
      </c>
      <c r="B34" s="113">
        <v>3154</v>
      </c>
      <c r="C34" s="23">
        <v>-1356</v>
      </c>
      <c r="D34" s="23">
        <v>-2860</v>
      </c>
      <c r="E34" s="23">
        <v>-2860</v>
      </c>
      <c r="F34" s="25">
        <f t="shared" si="0"/>
        <v>-1640</v>
      </c>
      <c r="G34" s="23">
        <v>-410</v>
      </c>
      <c r="H34" s="23">
        <v>-410</v>
      </c>
      <c r="I34" s="23">
        <v>-410</v>
      </c>
      <c r="J34" s="23">
        <v>-410</v>
      </c>
    </row>
    <row r="35" spans="1:10" ht="18.75" customHeight="1">
      <c r="A35" s="5" t="s">
        <v>265</v>
      </c>
      <c r="B35" s="113">
        <v>3155</v>
      </c>
      <c r="C35" s="23" t="s">
        <v>165</v>
      </c>
      <c r="D35" s="23" t="s">
        <v>165</v>
      </c>
      <c r="E35" s="23" t="s">
        <v>165</v>
      </c>
      <c r="F35" s="25">
        <f t="shared" si="0"/>
        <v>0</v>
      </c>
      <c r="G35" s="23" t="s">
        <v>165</v>
      </c>
      <c r="H35" s="23" t="s">
        <v>165</v>
      </c>
      <c r="I35" s="23" t="s">
        <v>165</v>
      </c>
      <c r="J35" s="23" t="s">
        <v>165</v>
      </c>
    </row>
    <row r="36" spans="1:10" ht="21.75" customHeight="1">
      <c r="A36" s="107" t="s">
        <v>303</v>
      </c>
      <c r="B36" s="113">
        <v>3156</v>
      </c>
      <c r="C36" s="25">
        <f t="shared" ref="C36:J36" si="1">SUM(C37:C38)</f>
        <v>0</v>
      </c>
      <c r="D36" s="25">
        <f t="shared" si="1"/>
        <v>0</v>
      </c>
      <c r="E36" s="25">
        <f t="shared" si="1"/>
        <v>0</v>
      </c>
      <c r="F36" s="25">
        <f t="shared" si="1"/>
        <v>0</v>
      </c>
      <c r="G36" s="25">
        <f t="shared" si="1"/>
        <v>0</v>
      </c>
      <c r="H36" s="25">
        <f t="shared" si="1"/>
        <v>0</v>
      </c>
      <c r="I36" s="25">
        <f t="shared" si="1"/>
        <v>0</v>
      </c>
      <c r="J36" s="25">
        <f t="shared" si="1"/>
        <v>0</v>
      </c>
    </row>
    <row r="37" spans="1:10" ht="36.75" customHeight="1">
      <c r="A37" s="5" t="s">
        <v>46</v>
      </c>
      <c r="B37" s="113" t="s">
        <v>304</v>
      </c>
      <c r="C37" s="23" t="s">
        <v>165</v>
      </c>
      <c r="D37" s="23" t="s">
        <v>165</v>
      </c>
      <c r="E37" s="23" t="s">
        <v>165</v>
      </c>
      <c r="F37" s="25"/>
      <c r="G37" s="23" t="s">
        <v>165</v>
      </c>
      <c r="H37" s="23" t="s">
        <v>165</v>
      </c>
      <c r="I37" s="23" t="s">
        <v>165</v>
      </c>
      <c r="J37" s="23" t="s">
        <v>165</v>
      </c>
    </row>
    <row r="38" spans="1:10" ht="54" customHeight="1">
      <c r="A38" s="5" t="s">
        <v>47</v>
      </c>
      <c r="B38" s="64" t="s">
        <v>305</v>
      </c>
      <c r="C38" s="23" t="s">
        <v>165</v>
      </c>
      <c r="D38" s="23" t="s">
        <v>165</v>
      </c>
      <c r="E38" s="23" t="s">
        <v>165</v>
      </c>
      <c r="F38" s="25">
        <f t="shared" si="0"/>
        <v>0</v>
      </c>
      <c r="G38" s="23" t="s">
        <v>165</v>
      </c>
      <c r="H38" s="23" t="s">
        <v>165</v>
      </c>
      <c r="I38" s="23" t="s">
        <v>165</v>
      </c>
      <c r="J38" s="23" t="s">
        <v>165</v>
      </c>
    </row>
    <row r="39" spans="1:10" ht="18.75" customHeight="1">
      <c r="A39" s="5" t="s">
        <v>306</v>
      </c>
      <c r="B39" s="64">
        <v>3157</v>
      </c>
      <c r="C39" s="23" t="s">
        <v>165</v>
      </c>
      <c r="D39" s="23" t="s">
        <v>165</v>
      </c>
      <c r="E39" s="23" t="s">
        <v>165</v>
      </c>
      <c r="F39" s="25">
        <f t="shared" si="0"/>
        <v>0</v>
      </c>
      <c r="G39" s="23" t="s">
        <v>165</v>
      </c>
      <c r="H39" s="23" t="s">
        <v>165</v>
      </c>
      <c r="I39" s="23" t="s">
        <v>165</v>
      </c>
      <c r="J39" s="23" t="s">
        <v>165</v>
      </c>
    </row>
    <row r="40" spans="1:10" ht="18.75" customHeight="1">
      <c r="A40" s="5" t="s">
        <v>307</v>
      </c>
      <c r="B40" s="64">
        <v>3160</v>
      </c>
      <c r="C40" s="23" t="s">
        <v>165</v>
      </c>
      <c r="D40" s="23" t="s">
        <v>165</v>
      </c>
      <c r="E40" s="23" t="s">
        <v>165</v>
      </c>
      <c r="F40" s="25">
        <f t="shared" si="0"/>
        <v>0</v>
      </c>
      <c r="G40" s="23" t="s">
        <v>165</v>
      </c>
      <c r="H40" s="23" t="s">
        <v>165</v>
      </c>
      <c r="I40" s="23" t="s">
        <v>165</v>
      </c>
      <c r="J40" s="23" t="s">
        <v>165</v>
      </c>
    </row>
    <row r="41" spans="1:10" ht="18.75" customHeight="1">
      <c r="A41" s="5" t="s">
        <v>308</v>
      </c>
      <c r="B41" s="66">
        <v>3170</v>
      </c>
      <c r="C41" s="23">
        <v>-179476</v>
      </c>
      <c r="D41" s="23">
        <v>-174667</v>
      </c>
      <c r="E41" s="23">
        <v>-174667</v>
      </c>
      <c r="F41" s="25">
        <f t="shared" si="0"/>
        <v>-128046</v>
      </c>
      <c r="G41" s="23">
        <v>-31223</v>
      </c>
      <c r="H41" s="23">
        <v>-32511</v>
      </c>
      <c r="I41" s="23">
        <v>-32300</v>
      </c>
      <c r="J41" s="23">
        <v>-32012</v>
      </c>
    </row>
    <row r="42" spans="1:10" ht="18.75" customHeight="1">
      <c r="A42" s="7" t="s">
        <v>309</v>
      </c>
      <c r="B42" s="63">
        <v>3195</v>
      </c>
      <c r="C42" s="33">
        <f>SUM(C9,C22)</f>
        <v>-283</v>
      </c>
      <c r="D42" s="33">
        <f t="shared" ref="D42:J42" si="2">SUM(D9,D22)</f>
        <v>20</v>
      </c>
      <c r="E42" s="33">
        <f t="shared" si="2"/>
        <v>20</v>
      </c>
      <c r="F42" s="35">
        <f>SUM(G42:J42)</f>
        <v>10900</v>
      </c>
      <c r="G42" s="33">
        <f>SUM(G9,G22)</f>
        <v>396</v>
      </c>
      <c r="H42" s="33">
        <f t="shared" si="2"/>
        <v>89</v>
      </c>
      <c r="I42" s="33">
        <f t="shared" si="2"/>
        <v>414</v>
      </c>
      <c r="J42" s="33">
        <f t="shared" si="2"/>
        <v>10001</v>
      </c>
    </row>
    <row r="43" spans="1:10" ht="29.25" customHeight="1">
      <c r="A43" s="154" t="s">
        <v>310</v>
      </c>
      <c r="B43" s="54"/>
      <c r="C43" s="294"/>
      <c r="D43" s="295"/>
      <c r="E43" s="295"/>
      <c r="F43" s="295"/>
      <c r="G43" s="295"/>
      <c r="H43" s="295"/>
      <c r="I43" s="295"/>
      <c r="J43" s="296"/>
    </row>
    <row r="44" spans="1:10" ht="18.75" customHeight="1">
      <c r="A44" s="59" t="s">
        <v>311</v>
      </c>
      <c r="B44" s="140">
        <v>3200</v>
      </c>
      <c r="C44" s="33">
        <f>SUM(C45,C47:C51)</f>
        <v>93439</v>
      </c>
      <c r="D44" s="33">
        <f>SUM(D45,D47:D51)</f>
        <v>124080</v>
      </c>
      <c r="E44" s="33">
        <f>SUM(E45,E47:E51)</f>
        <v>124080</v>
      </c>
      <c r="F44" s="35">
        <f>SUM(G44:J44)</f>
        <v>192380</v>
      </c>
      <c r="G44" s="33">
        <f>SUM(G45,G47:G51)</f>
        <v>48095</v>
      </c>
      <c r="H44" s="33">
        <f>SUM(H45,H47:H51)</f>
        <v>48095</v>
      </c>
      <c r="I44" s="33">
        <f>SUM(I45,I47:I51)</f>
        <v>48095</v>
      </c>
      <c r="J44" s="33">
        <f>SUM(J45,J47:J51)</f>
        <v>48095</v>
      </c>
    </row>
    <row r="45" spans="1:10" ht="18.75" customHeight="1">
      <c r="A45" s="5" t="s">
        <v>312</v>
      </c>
      <c r="B45" s="6">
        <v>3210</v>
      </c>
      <c r="C45" s="23"/>
      <c r="D45" s="23"/>
      <c r="E45" s="23"/>
      <c r="F45" s="25">
        <f t="shared" si="0"/>
        <v>0</v>
      </c>
      <c r="G45" s="23"/>
      <c r="H45" s="23"/>
      <c r="I45" s="23"/>
      <c r="J45" s="23"/>
    </row>
    <row r="46" spans="1:10" ht="18.75" customHeight="1">
      <c r="A46" s="5" t="s">
        <v>313</v>
      </c>
      <c r="B46" s="6">
        <v>3215</v>
      </c>
      <c r="C46" s="23"/>
      <c r="D46" s="23"/>
      <c r="E46" s="23"/>
      <c r="F46" s="25">
        <f t="shared" si="0"/>
        <v>0</v>
      </c>
      <c r="G46" s="23"/>
      <c r="H46" s="23"/>
      <c r="I46" s="23"/>
      <c r="J46" s="23"/>
    </row>
    <row r="47" spans="1:10" ht="18.75" customHeight="1">
      <c r="A47" s="5" t="s">
        <v>314</v>
      </c>
      <c r="B47" s="6">
        <v>3220</v>
      </c>
      <c r="C47" s="23"/>
      <c r="D47" s="23"/>
      <c r="E47" s="23"/>
      <c r="F47" s="25">
        <f t="shared" si="0"/>
        <v>0</v>
      </c>
      <c r="G47" s="23"/>
      <c r="H47" s="23"/>
      <c r="I47" s="23"/>
      <c r="J47" s="23"/>
    </row>
    <row r="48" spans="1:10" ht="18.75" customHeight="1">
      <c r="A48" s="5" t="s">
        <v>315</v>
      </c>
      <c r="B48" s="6">
        <v>3225</v>
      </c>
      <c r="C48" s="23"/>
      <c r="D48" s="23"/>
      <c r="E48" s="23"/>
      <c r="F48" s="25">
        <f t="shared" si="0"/>
        <v>0</v>
      </c>
      <c r="G48" s="23"/>
      <c r="H48" s="23"/>
      <c r="I48" s="23"/>
      <c r="J48" s="23"/>
    </row>
    <row r="49" spans="1:10" ht="18.75" customHeight="1">
      <c r="A49" s="5" t="s">
        <v>316</v>
      </c>
      <c r="B49" s="6">
        <v>3230</v>
      </c>
      <c r="C49" s="23"/>
      <c r="D49" s="23"/>
      <c r="E49" s="23"/>
      <c r="F49" s="25">
        <f t="shared" si="0"/>
        <v>0</v>
      </c>
      <c r="G49" s="23"/>
      <c r="H49" s="23"/>
      <c r="I49" s="23"/>
      <c r="J49" s="23"/>
    </row>
    <row r="50" spans="1:10" ht="18.75" customHeight="1">
      <c r="A50" s="5" t="s">
        <v>317</v>
      </c>
      <c r="B50" s="6">
        <v>3235</v>
      </c>
      <c r="C50" s="23"/>
      <c r="D50" s="23"/>
      <c r="E50" s="23"/>
      <c r="F50" s="25">
        <f t="shared" si="0"/>
        <v>0</v>
      </c>
      <c r="G50" s="23"/>
      <c r="H50" s="23"/>
      <c r="I50" s="23"/>
      <c r="J50" s="23"/>
    </row>
    <row r="51" spans="1:10" ht="18.75" customHeight="1">
      <c r="A51" s="5" t="s">
        <v>295</v>
      </c>
      <c r="B51" s="6">
        <v>3240</v>
      </c>
      <c r="C51" s="23">
        <v>93439</v>
      </c>
      <c r="D51" s="23">
        <v>124080</v>
      </c>
      <c r="E51" s="23">
        <v>124080</v>
      </c>
      <c r="F51" s="25">
        <f t="shared" si="0"/>
        <v>192380</v>
      </c>
      <c r="G51" s="23">
        <v>48095</v>
      </c>
      <c r="H51" s="23">
        <v>48095</v>
      </c>
      <c r="I51" s="23">
        <v>48095</v>
      </c>
      <c r="J51" s="23">
        <v>48095</v>
      </c>
    </row>
    <row r="52" spans="1:10" ht="18.75" customHeight="1">
      <c r="A52" s="7" t="s">
        <v>318</v>
      </c>
      <c r="B52" s="8">
        <v>3255</v>
      </c>
      <c r="C52" s="33">
        <f>SUM(C53,C55,C60,C61)</f>
        <v>-92939</v>
      </c>
      <c r="D52" s="33">
        <f>SUM(D53,D55,D60,D61)</f>
        <v>-124080</v>
      </c>
      <c r="E52" s="33">
        <f>SUM(E53,E55,E60,E61)</f>
        <v>-124080</v>
      </c>
      <c r="F52" s="35">
        <f t="shared" si="0"/>
        <v>-192380</v>
      </c>
      <c r="G52" s="33">
        <f>SUM(G53,G55,G60,G61)</f>
        <v>-48095</v>
      </c>
      <c r="H52" s="33">
        <f>SUM(H53,H55,H60,H61)</f>
        <v>-48095</v>
      </c>
      <c r="I52" s="33">
        <f>SUM(I53,I55,I60,I61)</f>
        <v>-48095</v>
      </c>
      <c r="J52" s="33">
        <f>SUM(J53,J55,J60,J61)</f>
        <v>-48095</v>
      </c>
    </row>
    <row r="53" spans="1:10" ht="18.75" customHeight="1">
      <c r="A53" s="5" t="s">
        <v>319</v>
      </c>
      <c r="B53" s="64">
        <v>3260</v>
      </c>
      <c r="C53" s="23" t="s">
        <v>165</v>
      </c>
      <c r="D53" s="23" t="s">
        <v>165</v>
      </c>
      <c r="E53" s="23" t="s">
        <v>165</v>
      </c>
      <c r="F53" s="25">
        <f t="shared" si="0"/>
        <v>0</v>
      </c>
      <c r="G53" s="23" t="s">
        <v>165</v>
      </c>
      <c r="H53" s="23" t="s">
        <v>165</v>
      </c>
      <c r="I53" s="23" t="s">
        <v>165</v>
      </c>
      <c r="J53" s="23" t="s">
        <v>165</v>
      </c>
    </row>
    <row r="54" spans="1:10" ht="18.75" customHeight="1">
      <c r="A54" s="5" t="s">
        <v>320</v>
      </c>
      <c r="B54" s="64">
        <v>3265</v>
      </c>
      <c r="C54" s="23" t="s">
        <v>165</v>
      </c>
      <c r="D54" s="23" t="s">
        <v>165</v>
      </c>
      <c r="E54" s="23" t="s">
        <v>165</v>
      </c>
      <c r="F54" s="25">
        <f t="shared" si="0"/>
        <v>0</v>
      </c>
      <c r="G54" s="23" t="s">
        <v>165</v>
      </c>
      <c r="H54" s="23" t="s">
        <v>165</v>
      </c>
      <c r="I54" s="23" t="s">
        <v>165</v>
      </c>
      <c r="J54" s="23" t="s">
        <v>165</v>
      </c>
    </row>
    <row r="55" spans="1:10" ht="18.75" customHeight="1">
      <c r="A55" s="5" t="s">
        <v>321</v>
      </c>
      <c r="B55" s="6">
        <v>3270</v>
      </c>
      <c r="C55" s="34">
        <f>SUM(C56:C59)</f>
        <v>0</v>
      </c>
      <c r="D55" s="34">
        <f>SUM(D56:D59)</f>
        <v>0</v>
      </c>
      <c r="E55" s="34">
        <f>SUM(E56:E59)</f>
        <v>0</v>
      </c>
      <c r="F55" s="25">
        <f t="shared" si="0"/>
        <v>0</v>
      </c>
      <c r="G55" s="34">
        <f>SUM(G56:G59)</f>
        <v>0</v>
      </c>
      <c r="H55" s="34">
        <f>SUM(H56:H59)</f>
        <v>0</v>
      </c>
      <c r="I55" s="34">
        <f>SUM(I56:I59)</f>
        <v>0</v>
      </c>
      <c r="J55" s="34">
        <f>SUM(J56:J59)</f>
        <v>0</v>
      </c>
    </row>
    <row r="56" spans="1:10" ht="18.75" customHeight="1">
      <c r="A56" s="5" t="s">
        <v>322</v>
      </c>
      <c r="B56" s="6">
        <v>3271</v>
      </c>
      <c r="C56" s="23" t="s">
        <v>165</v>
      </c>
      <c r="D56" s="23" t="s">
        <v>165</v>
      </c>
      <c r="E56" s="23" t="s">
        <v>165</v>
      </c>
      <c r="F56" s="25">
        <f t="shared" si="0"/>
        <v>0</v>
      </c>
      <c r="G56" s="23" t="s">
        <v>165</v>
      </c>
      <c r="H56" s="23" t="s">
        <v>165</v>
      </c>
      <c r="I56" s="23" t="s">
        <v>165</v>
      </c>
      <c r="J56" s="23" t="s">
        <v>165</v>
      </c>
    </row>
    <row r="57" spans="1:10" ht="18.75" customHeight="1">
      <c r="A57" s="5" t="s">
        <v>323</v>
      </c>
      <c r="B57" s="6">
        <v>3272</v>
      </c>
      <c r="C57" s="23" t="s">
        <v>165</v>
      </c>
      <c r="D57" s="23" t="s">
        <v>165</v>
      </c>
      <c r="E57" s="23" t="s">
        <v>165</v>
      </c>
      <c r="F57" s="25">
        <f t="shared" si="0"/>
        <v>0</v>
      </c>
      <c r="G57" s="23" t="s">
        <v>165</v>
      </c>
      <c r="H57" s="23" t="s">
        <v>165</v>
      </c>
      <c r="I57" s="23" t="s">
        <v>165</v>
      </c>
      <c r="J57" s="23" t="s">
        <v>165</v>
      </c>
    </row>
    <row r="58" spans="1:10" ht="18.75" customHeight="1">
      <c r="A58" s="5" t="s">
        <v>324</v>
      </c>
      <c r="B58" s="54">
        <v>3273</v>
      </c>
      <c r="C58" s="23" t="s">
        <v>165</v>
      </c>
      <c r="D58" s="23" t="s">
        <v>165</v>
      </c>
      <c r="E58" s="23" t="s">
        <v>165</v>
      </c>
      <c r="F58" s="25">
        <f t="shared" si="0"/>
        <v>0</v>
      </c>
      <c r="G58" s="23" t="s">
        <v>165</v>
      </c>
      <c r="H58" s="23" t="s">
        <v>165</v>
      </c>
      <c r="I58" s="23" t="s">
        <v>165</v>
      </c>
      <c r="J58" s="23" t="s">
        <v>165</v>
      </c>
    </row>
    <row r="59" spans="1:10" ht="18.75" customHeight="1">
      <c r="A59" s="5" t="s">
        <v>325</v>
      </c>
      <c r="B59" s="148">
        <v>3274</v>
      </c>
      <c r="C59" s="23" t="s">
        <v>165</v>
      </c>
      <c r="D59" s="23" t="s">
        <v>165</v>
      </c>
      <c r="E59" s="23" t="s">
        <v>165</v>
      </c>
      <c r="F59" s="25">
        <f t="shared" si="0"/>
        <v>0</v>
      </c>
      <c r="G59" s="23" t="s">
        <v>165</v>
      </c>
      <c r="H59" s="23" t="s">
        <v>165</v>
      </c>
      <c r="I59" s="23" t="s">
        <v>165</v>
      </c>
      <c r="J59" s="23" t="s">
        <v>165</v>
      </c>
    </row>
    <row r="60" spans="1:10" ht="18.75" customHeight="1">
      <c r="A60" s="5" t="s">
        <v>326</v>
      </c>
      <c r="B60" s="65">
        <v>3280</v>
      </c>
      <c r="C60" s="23" t="s">
        <v>165</v>
      </c>
      <c r="D60" s="23" t="s">
        <v>165</v>
      </c>
      <c r="E60" s="23" t="s">
        <v>165</v>
      </c>
      <c r="F60" s="25">
        <f t="shared" si="0"/>
        <v>0</v>
      </c>
      <c r="G60" s="23" t="s">
        <v>165</v>
      </c>
      <c r="H60" s="23" t="s">
        <v>165</v>
      </c>
      <c r="I60" s="23" t="s">
        <v>165</v>
      </c>
      <c r="J60" s="23" t="s">
        <v>165</v>
      </c>
    </row>
    <row r="61" spans="1:10" ht="18.75" customHeight="1">
      <c r="A61" s="5" t="s">
        <v>327</v>
      </c>
      <c r="B61" s="66">
        <v>3290</v>
      </c>
      <c r="C61" s="23">
        <v>-92939</v>
      </c>
      <c r="D61" s="23">
        <v>-124080</v>
      </c>
      <c r="E61" s="23">
        <v>-124080</v>
      </c>
      <c r="F61" s="25">
        <f t="shared" si="0"/>
        <v>-192380</v>
      </c>
      <c r="G61" s="23">
        <v>-48095</v>
      </c>
      <c r="H61" s="23">
        <v>-48095</v>
      </c>
      <c r="I61" s="23">
        <v>-48095</v>
      </c>
      <c r="J61" s="23">
        <v>-48095</v>
      </c>
    </row>
    <row r="62" spans="1:10" ht="18.75" customHeight="1">
      <c r="A62" s="67" t="s">
        <v>328</v>
      </c>
      <c r="B62" s="8">
        <v>3295</v>
      </c>
      <c r="C62" s="33">
        <f>SUM(C44,C52)</f>
        <v>500</v>
      </c>
      <c r="D62" s="33">
        <f t="shared" ref="D62:J62" si="3">SUM(D44,D52)</f>
        <v>0</v>
      </c>
      <c r="E62" s="33">
        <f t="shared" si="3"/>
        <v>0</v>
      </c>
      <c r="F62" s="35">
        <f t="shared" si="0"/>
        <v>0</v>
      </c>
      <c r="G62" s="33">
        <f t="shared" si="3"/>
        <v>0</v>
      </c>
      <c r="H62" s="33">
        <f t="shared" si="3"/>
        <v>0</v>
      </c>
      <c r="I62" s="33">
        <f t="shared" si="3"/>
        <v>0</v>
      </c>
      <c r="J62" s="33">
        <f t="shared" si="3"/>
        <v>0</v>
      </c>
    </row>
    <row r="63" spans="1:10" ht="29.25" customHeight="1">
      <c r="A63" s="154" t="s">
        <v>329</v>
      </c>
      <c r="B63" s="8"/>
      <c r="C63" s="294"/>
      <c r="D63" s="295"/>
      <c r="E63" s="295"/>
      <c r="F63" s="295"/>
      <c r="G63" s="295"/>
      <c r="H63" s="295"/>
      <c r="I63" s="295"/>
      <c r="J63" s="296"/>
    </row>
    <row r="64" spans="1:10" ht="18.75" customHeight="1">
      <c r="A64" s="7" t="s">
        <v>330</v>
      </c>
      <c r="B64" s="8">
        <v>3300</v>
      </c>
      <c r="C64" s="33">
        <f>SUM(C65,C66,C70)</f>
        <v>0</v>
      </c>
      <c r="D64" s="33">
        <f>SUM(D65,D66,D70)</f>
        <v>0</v>
      </c>
      <c r="E64" s="33">
        <f>SUM(E65,E66,E70)</f>
        <v>0</v>
      </c>
      <c r="F64" s="35">
        <f t="shared" si="0"/>
        <v>0</v>
      </c>
      <c r="G64" s="33">
        <f>SUM(G65,G66,G70)</f>
        <v>0</v>
      </c>
      <c r="H64" s="33">
        <f>SUM(H65,H66,H70)</f>
        <v>0</v>
      </c>
      <c r="I64" s="33">
        <f>SUM(I65,I66,I70)</f>
        <v>0</v>
      </c>
      <c r="J64" s="33">
        <f>SUM(J65,J66,J70)</f>
        <v>0</v>
      </c>
    </row>
    <row r="65" spans="1:10" ht="18.75" customHeight="1">
      <c r="A65" s="5" t="s">
        <v>331</v>
      </c>
      <c r="B65" s="54">
        <v>3305</v>
      </c>
      <c r="C65" s="23"/>
      <c r="D65" s="23"/>
      <c r="E65" s="23"/>
      <c r="F65" s="25">
        <f t="shared" si="0"/>
        <v>0</v>
      </c>
      <c r="G65" s="23"/>
      <c r="H65" s="23"/>
      <c r="I65" s="23"/>
      <c r="J65" s="23"/>
    </row>
    <row r="66" spans="1:10" ht="18.75" customHeight="1">
      <c r="A66" s="5" t="s">
        <v>332</v>
      </c>
      <c r="B66" s="54">
        <v>3310</v>
      </c>
      <c r="C66" s="25">
        <f>SUM(C67:C69)</f>
        <v>0</v>
      </c>
      <c r="D66" s="25">
        <f>SUM(D67:D69)</f>
        <v>0</v>
      </c>
      <c r="E66" s="25">
        <f>SUM(E67:E69)</f>
        <v>0</v>
      </c>
      <c r="F66" s="25">
        <f t="shared" si="0"/>
        <v>0</v>
      </c>
      <c r="G66" s="25">
        <f>SUM(G67:G69)</f>
        <v>0</v>
      </c>
      <c r="H66" s="25">
        <f>SUM(H67:H69)</f>
        <v>0</v>
      </c>
      <c r="I66" s="25">
        <f>SUM(I67:I69)</f>
        <v>0</v>
      </c>
      <c r="J66" s="25">
        <f>SUM(J67:J69)</f>
        <v>0</v>
      </c>
    </row>
    <row r="67" spans="1:10" ht="18.75" customHeight="1">
      <c r="A67" s="5" t="s">
        <v>292</v>
      </c>
      <c r="B67" s="54">
        <v>3311</v>
      </c>
      <c r="C67" s="23"/>
      <c r="D67" s="23"/>
      <c r="E67" s="23"/>
      <c r="F67" s="25">
        <f t="shared" si="0"/>
        <v>0</v>
      </c>
      <c r="G67" s="23"/>
      <c r="H67" s="23"/>
      <c r="I67" s="23"/>
      <c r="J67" s="23"/>
    </row>
    <row r="68" spans="1:10" ht="18.75" customHeight="1">
      <c r="A68" s="5" t="s">
        <v>293</v>
      </c>
      <c r="B68" s="6">
        <v>3312</v>
      </c>
      <c r="C68" s="23"/>
      <c r="D68" s="23"/>
      <c r="E68" s="23"/>
      <c r="F68" s="25">
        <f t="shared" si="0"/>
        <v>0</v>
      </c>
      <c r="G68" s="23"/>
      <c r="H68" s="23"/>
      <c r="I68" s="23"/>
      <c r="J68" s="23"/>
    </row>
    <row r="69" spans="1:10" ht="18.75" customHeight="1">
      <c r="A69" s="5" t="s">
        <v>294</v>
      </c>
      <c r="B69" s="6">
        <v>3313</v>
      </c>
      <c r="C69" s="23"/>
      <c r="D69" s="23"/>
      <c r="E69" s="23"/>
      <c r="F69" s="25">
        <f t="shared" si="0"/>
        <v>0</v>
      </c>
      <c r="G69" s="23"/>
      <c r="H69" s="23"/>
      <c r="I69" s="23"/>
      <c r="J69" s="23"/>
    </row>
    <row r="70" spans="1:10" ht="18.75" customHeight="1">
      <c r="A70" s="5" t="s">
        <v>295</v>
      </c>
      <c r="B70" s="6">
        <v>3320</v>
      </c>
      <c r="C70" s="23"/>
      <c r="D70" s="23"/>
      <c r="E70" s="23"/>
      <c r="F70" s="25">
        <f t="shared" si="0"/>
        <v>0</v>
      </c>
      <c r="G70" s="23"/>
      <c r="H70" s="23"/>
      <c r="I70" s="23"/>
      <c r="J70" s="23"/>
    </row>
    <row r="71" spans="1:10" ht="18.75" customHeight="1">
      <c r="A71" s="7" t="s">
        <v>333</v>
      </c>
      <c r="B71" s="8">
        <v>3330</v>
      </c>
      <c r="C71" s="33">
        <f>SUM(C72:C73,C77:C80)</f>
        <v>0</v>
      </c>
      <c r="D71" s="33">
        <f>SUM(D72:D73,D77:D80)</f>
        <v>0</v>
      </c>
      <c r="E71" s="33">
        <f>SUM(E72:E73,E77:E80)</f>
        <v>0</v>
      </c>
      <c r="F71" s="35">
        <f t="shared" si="0"/>
        <v>-11000</v>
      </c>
      <c r="G71" s="33">
        <f>SUM(G72:G73,G77:G80)</f>
        <v>0</v>
      </c>
      <c r="H71" s="33">
        <f>SUM(H72:H73,H77:H80)</f>
        <v>0</v>
      </c>
      <c r="I71" s="33">
        <f>SUM(I72:I73,I77:I80)</f>
        <v>0</v>
      </c>
      <c r="J71" s="33">
        <f>SUM(J72:J73,J77:J80)</f>
        <v>-11000</v>
      </c>
    </row>
    <row r="72" spans="1:10" ht="18.75" customHeight="1">
      <c r="A72" s="5" t="s">
        <v>334</v>
      </c>
      <c r="B72" s="54">
        <v>3335</v>
      </c>
      <c r="C72" s="23" t="s">
        <v>165</v>
      </c>
      <c r="D72" s="23" t="s">
        <v>165</v>
      </c>
      <c r="E72" s="23" t="s">
        <v>165</v>
      </c>
      <c r="F72" s="25">
        <f t="shared" si="0"/>
        <v>0</v>
      </c>
      <c r="G72" s="23" t="s">
        <v>165</v>
      </c>
      <c r="H72" s="23" t="s">
        <v>165</v>
      </c>
      <c r="I72" s="23" t="s">
        <v>165</v>
      </c>
      <c r="J72" s="23" t="s">
        <v>165</v>
      </c>
    </row>
    <row r="73" spans="1:10" ht="18.75" customHeight="1">
      <c r="A73" s="5" t="s">
        <v>335</v>
      </c>
      <c r="B73" s="54">
        <v>3340</v>
      </c>
      <c r="C73" s="25">
        <f>SUM(C74:C76)</f>
        <v>0</v>
      </c>
      <c r="D73" s="25">
        <f>SUM(D74:D76)</f>
        <v>0</v>
      </c>
      <c r="E73" s="25">
        <f>SUM(E74:E76)</f>
        <v>0</v>
      </c>
      <c r="F73" s="25">
        <f t="shared" si="0"/>
        <v>-11000</v>
      </c>
      <c r="G73" s="25">
        <f>SUM(G74:G76)</f>
        <v>0</v>
      </c>
      <c r="H73" s="25">
        <f>SUM(H74:H76)</f>
        <v>0</v>
      </c>
      <c r="I73" s="25">
        <f>SUM(I74:I76)</f>
        <v>0</v>
      </c>
      <c r="J73" s="25">
        <f>SUM(J74:J76)</f>
        <v>-11000</v>
      </c>
    </row>
    <row r="74" spans="1:10" ht="18.75" customHeight="1">
      <c r="A74" s="5" t="s">
        <v>292</v>
      </c>
      <c r="B74" s="54">
        <v>3341</v>
      </c>
      <c r="C74" s="23" t="s">
        <v>165</v>
      </c>
      <c r="D74" s="23" t="s">
        <v>165</v>
      </c>
      <c r="E74" s="23" t="s">
        <v>165</v>
      </c>
      <c r="F74" s="25">
        <f t="shared" si="0"/>
        <v>0</v>
      </c>
      <c r="G74" s="23" t="s">
        <v>165</v>
      </c>
      <c r="H74" s="23" t="s">
        <v>165</v>
      </c>
      <c r="I74" s="23" t="s">
        <v>165</v>
      </c>
      <c r="J74" s="23" t="s">
        <v>165</v>
      </c>
    </row>
    <row r="75" spans="1:10" ht="18.75" customHeight="1">
      <c r="A75" s="5" t="s">
        <v>293</v>
      </c>
      <c r="B75" s="54">
        <v>3342</v>
      </c>
      <c r="C75" s="23" t="s">
        <v>165</v>
      </c>
      <c r="D75" s="25">
        <f t="shared" ref="D75" si="4">SUM(D76:D78)</f>
        <v>0</v>
      </c>
      <c r="E75" s="23" t="s">
        <v>165</v>
      </c>
      <c r="F75" s="25">
        <f t="shared" si="0"/>
        <v>-11000</v>
      </c>
      <c r="G75" s="23" t="s">
        <v>165</v>
      </c>
      <c r="H75" s="23" t="s">
        <v>165</v>
      </c>
      <c r="I75" s="23" t="s">
        <v>165</v>
      </c>
      <c r="J75" s="23">
        <v>-11000</v>
      </c>
    </row>
    <row r="76" spans="1:10" ht="18.75" customHeight="1">
      <c r="A76" s="5" t="s">
        <v>294</v>
      </c>
      <c r="B76" s="54">
        <v>3343</v>
      </c>
      <c r="C76" s="23" t="s">
        <v>165</v>
      </c>
      <c r="D76" s="23" t="s">
        <v>165</v>
      </c>
      <c r="E76" s="23" t="s">
        <v>165</v>
      </c>
      <c r="F76" s="25">
        <f t="shared" ref="F76:F81" si="5">SUM(G76:J76)</f>
        <v>0</v>
      </c>
      <c r="G76" s="23" t="s">
        <v>165</v>
      </c>
      <c r="H76" s="23" t="s">
        <v>165</v>
      </c>
      <c r="I76" s="23" t="s">
        <v>165</v>
      </c>
      <c r="J76" s="23" t="s">
        <v>165</v>
      </c>
    </row>
    <row r="77" spans="1:10" ht="18.75" customHeight="1">
      <c r="A77" s="5" t="s">
        <v>336</v>
      </c>
      <c r="B77" s="54">
        <v>3350</v>
      </c>
      <c r="C77" s="23" t="s">
        <v>165</v>
      </c>
      <c r="D77" s="25">
        <f t="shared" ref="D77" si="6">SUM(D78:D80)</f>
        <v>0</v>
      </c>
      <c r="E77" s="23" t="s">
        <v>165</v>
      </c>
      <c r="F77" s="25">
        <f t="shared" si="5"/>
        <v>0</v>
      </c>
      <c r="G77" s="23" t="s">
        <v>165</v>
      </c>
      <c r="H77" s="23" t="s">
        <v>165</v>
      </c>
      <c r="I77" s="23" t="s">
        <v>165</v>
      </c>
      <c r="J77" s="23" t="s">
        <v>165</v>
      </c>
    </row>
    <row r="78" spans="1:10" ht="18.75" customHeight="1">
      <c r="A78" s="5" t="s">
        <v>337</v>
      </c>
      <c r="B78" s="6">
        <v>3360</v>
      </c>
      <c r="C78" s="23" t="s">
        <v>165</v>
      </c>
      <c r="D78" s="23" t="s">
        <v>165</v>
      </c>
      <c r="E78" s="23" t="s">
        <v>165</v>
      </c>
      <c r="F78" s="25">
        <f t="shared" si="5"/>
        <v>0</v>
      </c>
      <c r="G78" s="23" t="s">
        <v>165</v>
      </c>
      <c r="H78" s="23" t="s">
        <v>165</v>
      </c>
      <c r="I78" s="23" t="s">
        <v>165</v>
      </c>
      <c r="J78" s="23" t="s">
        <v>165</v>
      </c>
    </row>
    <row r="79" spans="1:10" ht="18.75" customHeight="1">
      <c r="A79" s="5" t="s">
        <v>338</v>
      </c>
      <c r="B79" s="6">
        <v>3370</v>
      </c>
      <c r="C79" s="23" t="s">
        <v>165</v>
      </c>
      <c r="D79" s="23" t="s">
        <v>165</v>
      </c>
      <c r="E79" s="23" t="s">
        <v>165</v>
      </c>
      <c r="F79" s="25">
        <f t="shared" si="5"/>
        <v>0</v>
      </c>
      <c r="G79" s="23" t="s">
        <v>165</v>
      </c>
      <c r="H79" s="23" t="s">
        <v>165</v>
      </c>
      <c r="I79" s="23" t="s">
        <v>165</v>
      </c>
      <c r="J79" s="23" t="s">
        <v>165</v>
      </c>
    </row>
    <row r="80" spans="1:10" ht="18.75" customHeight="1">
      <c r="A80" s="5" t="s">
        <v>327</v>
      </c>
      <c r="B80" s="6">
        <v>3380</v>
      </c>
      <c r="C80" s="23" t="s">
        <v>165</v>
      </c>
      <c r="D80" s="23" t="s">
        <v>165</v>
      </c>
      <c r="E80" s="23" t="s">
        <v>165</v>
      </c>
      <c r="F80" s="25">
        <f t="shared" si="5"/>
        <v>0</v>
      </c>
      <c r="G80" s="23" t="s">
        <v>165</v>
      </c>
      <c r="H80" s="23" t="s">
        <v>165</v>
      </c>
      <c r="I80" s="23" t="s">
        <v>165</v>
      </c>
      <c r="J80" s="23" t="s">
        <v>165</v>
      </c>
    </row>
    <row r="81" spans="1:10" ht="18.75" customHeight="1">
      <c r="A81" s="7" t="s">
        <v>339</v>
      </c>
      <c r="B81" s="8">
        <v>3395</v>
      </c>
      <c r="C81" s="33">
        <f>SUM(C64,C71)</f>
        <v>0</v>
      </c>
      <c r="D81" s="33">
        <f t="shared" ref="D81:J81" si="7">SUM(D64,D71)</f>
        <v>0</v>
      </c>
      <c r="E81" s="33">
        <f t="shared" si="7"/>
        <v>0</v>
      </c>
      <c r="F81" s="35">
        <f t="shared" si="5"/>
        <v>-11000</v>
      </c>
      <c r="G81" s="33">
        <f t="shared" ref="G81" si="8">SUM(G64,G71)</f>
        <v>0</v>
      </c>
      <c r="H81" s="33">
        <f t="shared" si="7"/>
        <v>0</v>
      </c>
      <c r="I81" s="33">
        <f t="shared" si="7"/>
        <v>0</v>
      </c>
      <c r="J81" s="33">
        <f t="shared" si="7"/>
        <v>-11000</v>
      </c>
    </row>
    <row r="82" spans="1:10" ht="18.75" customHeight="1">
      <c r="A82" s="7" t="s">
        <v>340</v>
      </c>
      <c r="B82" s="119">
        <v>3400</v>
      </c>
      <c r="C82" s="33">
        <f>SUM(C42,C62,C81)</f>
        <v>217</v>
      </c>
      <c r="D82" s="33">
        <f t="shared" ref="D82:J82" si="9">SUM(D42,D62,D81)</f>
        <v>20</v>
      </c>
      <c r="E82" s="33">
        <f t="shared" si="9"/>
        <v>20</v>
      </c>
      <c r="F82" s="33">
        <f>SUM(F42,F62,F81)</f>
        <v>-100</v>
      </c>
      <c r="G82" s="33">
        <f>SUM(G42,G62,G81)</f>
        <v>396</v>
      </c>
      <c r="H82" s="33">
        <f>SUM(H42,H62,H81)</f>
        <v>89</v>
      </c>
      <c r="I82" s="33">
        <f t="shared" si="9"/>
        <v>414</v>
      </c>
      <c r="J82" s="33">
        <f t="shared" si="9"/>
        <v>-999</v>
      </c>
    </row>
    <row r="83" spans="1:10" ht="18.75" customHeight="1">
      <c r="A83" s="5" t="s">
        <v>341</v>
      </c>
      <c r="B83" s="64">
        <v>3405</v>
      </c>
      <c r="C83" s="68">
        <v>163</v>
      </c>
      <c r="D83" s="69">
        <v>380</v>
      </c>
      <c r="E83" s="69">
        <v>380</v>
      </c>
      <c r="F83" s="69">
        <v>400</v>
      </c>
      <c r="G83" s="69">
        <v>400</v>
      </c>
      <c r="H83" s="69">
        <v>796</v>
      </c>
      <c r="I83" s="69">
        <v>885</v>
      </c>
      <c r="J83" s="69">
        <v>1299</v>
      </c>
    </row>
    <row r="84" spans="1:10" ht="18.75" customHeight="1">
      <c r="A84" s="19" t="s">
        <v>342</v>
      </c>
      <c r="B84" s="64">
        <v>3410</v>
      </c>
      <c r="C84" s="68"/>
      <c r="D84" s="69"/>
      <c r="E84" s="69"/>
      <c r="F84" s="25">
        <f t="shared" ref="F84" si="10">SUM(G84:J84)</f>
        <v>0</v>
      </c>
      <c r="G84" s="69"/>
      <c r="H84" s="69"/>
      <c r="I84" s="69"/>
      <c r="J84" s="69"/>
    </row>
    <row r="85" spans="1:10" ht="18.75" customHeight="1">
      <c r="A85" s="5" t="s">
        <v>343</v>
      </c>
      <c r="B85" s="6">
        <v>3415</v>
      </c>
      <c r="C85" s="34">
        <f t="shared" ref="C85:J85" si="11">SUM(C83,C82,C84)</f>
        <v>380</v>
      </c>
      <c r="D85" s="34">
        <f t="shared" si="11"/>
        <v>400</v>
      </c>
      <c r="E85" s="34">
        <f t="shared" si="11"/>
        <v>400</v>
      </c>
      <c r="F85" s="34">
        <f t="shared" si="11"/>
        <v>300</v>
      </c>
      <c r="G85" s="34">
        <f t="shared" si="11"/>
        <v>796</v>
      </c>
      <c r="H85" s="34">
        <f t="shared" si="11"/>
        <v>885</v>
      </c>
      <c r="I85" s="34">
        <f t="shared" si="11"/>
        <v>1299</v>
      </c>
      <c r="J85" s="34">
        <f t="shared" si="11"/>
        <v>300</v>
      </c>
    </row>
    <row r="86" spans="1:10" ht="18.75" customHeight="1">
      <c r="A86" s="2"/>
      <c r="B86" s="70"/>
      <c r="C86" s="71"/>
      <c r="D86" s="72"/>
      <c r="E86" s="72"/>
      <c r="F86" s="167"/>
      <c r="H86" s="72"/>
      <c r="I86" s="72"/>
      <c r="J86" s="72"/>
    </row>
    <row r="87" spans="1:10" ht="18.75" customHeight="1">
      <c r="A87" s="2"/>
      <c r="B87" s="70"/>
      <c r="C87" s="71"/>
      <c r="D87" s="72"/>
      <c r="E87" s="72"/>
      <c r="F87" s="167"/>
      <c r="G87" s="72"/>
      <c r="H87" s="72"/>
      <c r="I87" s="72"/>
      <c r="J87" s="72"/>
    </row>
    <row r="88" spans="1:10" ht="18.75" customHeight="1">
      <c r="A88" s="147" t="s">
        <v>344</v>
      </c>
      <c r="B88" s="1"/>
      <c r="C88" s="297" t="s">
        <v>149</v>
      </c>
      <c r="D88" s="298"/>
      <c r="E88" s="298"/>
      <c r="F88" s="298"/>
      <c r="H88" s="299" t="s">
        <v>424</v>
      </c>
      <c r="I88" s="299"/>
      <c r="J88" s="299"/>
    </row>
    <row r="89" spans="1:10" ht="18.75" customHeight="1">
      <c r="A89" s="3" t="s">
        <v>150</v>
      </c>
      <c r="B89" s="2"/>
      <c r="C89" s="290" t="s">
        <v>151</v>
      </c>
      <c r="D89" s="290"/>
      <c r="E89" s="290"/>
      <c r="F89" s="290"/>
      <c r="G89" s="10"/>
      <c r="H89" s="208" t="s">
        <v>152</v>
      </c>
      <c r="I89" s="208"/>
      <c r="J89" s="208"/>
    </row>
  </sheetData>
  <mergeCells count="15">
    <mergeCell ref="C89:F89"/>
    <mergeCell ref="H89:J89"/>
    <mergeCell ref="A3:J3"/>
    <mergeCell ref="A5:A6"/>
    <mergeCell ref="B5:B6"/>
    <mergeCell ref="C5:C6"/>
    <mergeCell ref="D5:D6"/>
    <mergeCell ref="E5:E6"/>
    <mergeCell ref="F5:F6"/>
    <mergeCell ref="G5:J5"/>
    <mergeCell ref="C8:J8"/>
    <mergeCell ref="C43:J43"/>
    <mergeCell ref="C63:J63"/>
    <mergeCell ref="C88:F88"/>
    <mergeCell ref="H88:J88"/>
  </mergeCells>
  <pageMargins left="1.1023622047244095" right="0.31496062992125984" top="0.39370078740157483" bottom="0.35433070866141736" header="0.31496062992125984" footer="0.31496062992125984"/>
  <pageSetup paperSize="9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M45"/>
  <sheetViews>
    <sheetView view="pageBreakPreview" topLeftCell="A7" zoomScale="85" zoomScaleNormal="55" zoomScaleSheetLayoutView="85" workbookViewId="0">
      <selection activeCell="H11" sqref="H11"/>
    </sheetView>
  </sheetViews>
  <sheetFormatPr defaultRowHeight="12.75"/>
  <cols>
    <col min="1" max="1" width="57.42578125" customWidth="1"/>
    <col min="2" max="13" width="18" customWidth="1"/>
  </cols>
  <sheetData>
    <row r="3" spans="1:13" ht="18.75">
      <c r="L3" s="73" t="s">
        <v>411</v>
      </c>
    </row>
    <row r="4" spans="1:13" ht="18.75">
      <c r="L4" s="73" t="s">
        <v>420</v>
      </c>
    </row>
    <row r="6" spans="1:13" ht="18.75">
      <c r="A6" s="291" t="s">
        <v>345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</row>
    <row r="7" spans="1:13" ht="18.75" customHeight="1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264" t="s">
        <v>346</v>
      </c>
      <c r="M7" s="264"/>
    </row>
    <row r="8" spans="1:13" ht="27.75" customHeight="1">
      <c r="A8" s="260" t="s">
        <v>24</v>
      </c>
      <c r="B8" s="261"/>
      <c r="C8" s="261"/>
      <c r="D8" s="262"/>
      <c r="E8" s="206" t="s">
        <v>25</v>
      </c>
      <c r="F8" s="206" t="s">
        <v>243</v>
      </c>
      <c r="G8" s="206" t="s">
        <v>244</v>
      </c>
      <c r="H8" s="259" t="s">
        <v>28</v>
      </c>
      <c r="I8" s="206" t="s">
        <v>347</v>
      </c>
      <c r="J8" s="206" t="s">
        <v>158</v>
      </c>
      <c r="K8" s="206"/>
      <c r="L8" s="206"/>
      <c r="M8" s="206"/>
    </row>
    <row r="9" spans="1:13" ht="64.5" customHeight="1">
      <c r="A9" s="263"/>
      <c r="B9" s="264"/>
      <c r="C9" s="264"/>
      <c r="D9" s="265"/>
      <c r="E9" s="206"/>
      <c r="F9" s="206"/>
      <c r="G9" s="206"/>
      <c r="H9" s="259"/>
      <c r="I9" s="206"/>
      <c r="J9" s="152" t="s">
        <v>160</v>
      </c>
      <c r="K9" s="152" t="s">
        <v>161</v>
      </c>
      <c r="L9" s="152" t="s">
        <v>162</v>
      </c>
      <c r="M9" s="152" t="s">
        <v>163</v>
      </c>
    </row>
    <row r="10" spans="1:13" s="56" customFormat="1" ht="18.75" customHeight="1">
      <c r="A10" s="238">
        <v>1</v>
      </c>
      <c r="B10" s="239"/>
      <c r="C10" s="239"/>
      <c r="D10" s="312"/>
      <c r="E10" s="53">
        <v>2</v>
      </c>
      <c r="F10" s="53">
        <v>3</v>
      </c>
      <c r="G10" s="53">
        <v>4</v>
      </c>
      <c r="H10" s="53">
        <v>5</v>
      </c>
      <c r="I10" s="53">
        <v>6</v>
      </c>
      <c r="J10" s="53">
        <v>7</v>
      </c>
      <c r="K10" s="53">
        <v>8</v>
      </c>
      <c r="L10" s="53">
        <v>9</v>
      </c>
      <c r="M10" s="53">
        <v>10</v>
      </c>
    </row>
    <row r="11" spans="1:13" ht="44.25" customHeight="1">
      <c r="A11" s="279" t="s">
        <v>348</v>
      </c>
      <c r="B11" s="280"/>
      <c r="C11" s="280"/>
      <c r="D11" s="281"/>
      <c r="E11" s="57">
        <v>4000</v>
      </c>
      <c r="F11" s="33">
        <f>SUM(F12:F17)</f>
        <v>92939</v>
      </c>
      <c r="G11" s="33">
        <f>SUM(G12:G17)</f>
        <v>124079.84</v>
      </c>
      <c r="H11" s="33">
        <f>SUM(H12:H17)</f>
        <v>124079.84</v>
      </c>
      <c r="I11" s="35">
        <f t="shared" ref="I11:I17" si="0">SUM(J11:M11)</f>
        <v>192380</v>
      </c>
      <c r="J11" s="33">
        <f>SUM(J12:J17)</f>
        <v>48095</v>
      </c>
      <c r="K11" s="33">
        <f>SUM(K12:K17)</f>
        <v>48095</v>
      </c>
      <c r="L11" s="33">
        <f>SUM(L12:L17)</f>
        <v>48095</v>
      </c>
      <c r="M11" s="33">
        <f>SUM(M12:M17)</f>
        <v>48095</v>
      </c>
    </row>
    <row r="12" spans="1:13" ht="18.75" customHeight="1">
      <c r="A12" s="273" t="s">
        <v>349</v>
      </c>
      <c r="B12" s="274"/>
      <c r="C12" s="274"/>
      <c r="D12" s="275"/>
      <c r="E12" s="53" t="s">
        <v>350</v>
      </c>
      <c r="F12" s="23">
        <v>42469</v>
      </c>
      <c r="G12" s="23">
        <f>H12</f>
        <v>0</v>
      </c>
      <c r="H12" s="23"/>
      <c r="I12" s="25">
        <f t="shared" si="0"/>
        <v>40304</v>
      </c>
      <c r="J12" s="23">
        <v>10076</v>
      </c>
      <c r="K12" s="23">
        <v>10076</v>
      </c>
      <c r="L12" s="23">
        <v>10076</v>
      </c>
      <c r="M12" s="23">
        <v>10076</v>
      </c>
    </row>
    <row r="13" spans="1:13" ht="18.75" customHeight="1">
      <c r="A13" s="273" t="s">
        <v>351</v>
      </c>
      <c r="B13" s="274"/>
      <c r="C13" s="274"/>
      <c r="D13" s="275"/>
      <c r="E13" s="52">
        <v>4020</v>
      </c>
      <c r="F13" s="23">
        <v>12215</v>
      </c>
      <c r="G13" s="23">
        <f t="shared" ref="G13:G17" si="1">H13</f>
        <v>10300</v>
      </c>
      <c r="H13" s="23">
        <v>10300</v>
      </c>
      <c r="I13" s="25">
        <f t="shared" si="0"/>
        <v>0</v>
      </c>
      <c r="J13" s="23"/>
      <c r="K13" s="23"/>
      <c r="L13" s="23"/>
      <c r="M13" s="23"/>
    </row>
    <row r="14" spans="1:13" ht="18.75" customHeight="1">
      <c r="A14" s="273" t="s">
        <v>352</v>
      </c>
      <c r="B14" s="274"/>
      <c r="C14" s="274"/>
      <c r="D14" s="275"/>
      <c r="E14" s="53">
        <v>4030</v>
      </c>
      <c r="F14" s="23">
        <v>36662</v>
      </c>
      <c r="G14" s="23">
        <f t="shared" si="1"/>
        <v>0</v>
      </c>
      <c r="H14" s="23"/>
      <c r="I14" s="25">
        <f t="shared" si="0"/>
        <v>0</v>
      </c>
      <c r="J14" s="23"/>
      <c r="K14" s="23"/>
      <c r="L14" s="23"/>
      <c r="M14" s="23"/>
    </row>
    <row r="15" spans="1:13" ht="18.75" customHeight="1">
      <c r="A15" s="273" t="s">
        <v>353</v>
      </c>
      <c r="B15" s="274"/>
      <c r="C15" s="274"/>
      <c r="D15" s="275"/>
      <c r="E15" s="52">
        <v>4040</v>
      </c>
      <c r="F15" s="23"/>
      <c r="G15" s="23">
        <f t="shared" si="1"/>
        <v>38600</v>
      </c>
      <c r="H15" s="23">
        <v>38600</v>
      </c>
      <c r="I15" s="25">
        <f t="shared" si="0"/>
        <v>0</v>
      </c>
      <c r="J15" s="23"/>
      <c r="K15" s="23"/>
      <c r="L15" s="23"/>
      <c r="M15" s="23"/>
    </row>
    <row r="16" spans="1:13" ht="18.75" customHeight="1">
      <c r="A16" s="273" t="s">
        <v>354</v>
      </c>
      <c r="B16" s="274"/>
      <c r="C16" s="274"/>
      <c r="D16" s="275"/>
      <c r="E16" s="53">
        <v>4050</v>
      </c>
      <c r="F16" s="23">
        <v>1593</v>
      </c>
      <c r="G16" s="23">
        <f t="shared" si="1"/>
        <v>13007.84</v>
      </c>
      <c r="H16" s="23">
        <v>13007.84</v>
      </c>
      <c r="I16" s="25">
        <f>SUM(J16:M16)</f>
        <v>33600</v>
      </c>
      <c r="J16" s="23">
        <v>8400</v>
      </c>
      <c r="K16" s="23">
        <v>8400</v>
      </c>
      <c r="L16" s="23">
        <v>8400</v>
      </c>
      <c r="M16" s="23">
        <v>8400</v>
      </c>
    </row>
    <row r="17" spans="1:13" ht="18.75" customHeight="1">
      <c r="A17" s="273" t="s">
        <v>355</v>
      </c>
      <c r="B17" s="274"/>
      <c r="C17" s="274"/>
      <c r="D17" s="275"/>
      <c r="E17" s="54">
        <v>4060</v>
      </c>
      <c r="F17" s="23"/>
      <c r="G17" s="23">
        <f t="shared" si="1"/>
        <v>62172</v>
      </c>
      <c r="H17" s="23">
        <v>62172</v>
      </c>
      <c r="I17" s="25">
        <f t="shared" si="0"/>
        <v>118476</v>
      </c>
      <c r="J17" s="23">
        <v>29619</v>
      </c>
      <c r="K17" s="23">
        <v>29619</v>
      </c>
      <c r="L17" s="23">
        <v>29619</v>
      </c>
      <c r="M17" s="23">
        <v>29619</v>
      </c>
    </row>
    <row r="18" spans="1:13" ht="15" customHeight="1">
      <c r="A18" s="49"/>
      <c r="B18" s="49"/>
      <c r="C18" s="49"/>
      <c r="D18" s="49"/>
      <c r="E18" s="48"/>
      <c r="F18" s="50"/>
      <c r="G18" s="51"/>
      <c r="H18" s="51"/>
      <c r="I18" s="50"/>
      <c r="J18" s="51"/>
      <c r="K18" s="51"/>
      <c r="L18" s="51"/>
      <c r="M18" s="51"/>
    </row>
    <row r="19" spans="1:13" ht="15" customHeight="1">
      <c r="A19" s="49"/>
      <c r="B19" s="49"/>
      <c r="C19" s="49"/>
      <c r="D19" s="49"/>
      <c r="E19" s="48"/>
      <c r="F19" s="50"/>
      <c r="G19" s="51"/>
      <c r="H19" s="51"/>
      <c r="I19" s="50"/>
      <c r="J19" s="51"/>
      <c r="K19" s="51"/>
      <c r="L19" s="51"/>
      <c r="M19" s="51"/>
    </row>
    <row r="20" spans="1:13" ht="28.15" customHeight="1">
      <c r="A20" s="309" t="s">
        <v>423</v>
      </c>
      <c r="B20" s="309"/>
      <c r="C20" s="209" t="s">
        <v>149</v>
      </c>
      <c r="D20" s="209"/>
      <c r="E20" s="209"/>
      <c r="F20" s="209"/>
      <c r="G20" s="209"/>
      <c r="H20" s="209"/>
      <c r="I20" s="209"/>
      <c r="J20" s="89"/>
      <c r="K20" s="300" t="s">
        <v>424</v>
      </c>
      <c r="L20" s="300"/>
    </row>
    <row r="21" spans="1:13" ht="15" customHeight="1">
      <c r="A21" s="88" t="s">
        <v>277</v>
      </c>
      <c r="B21" s="10"/>
      <c r="C21" s="207" t="s">
        <v>356</v>
      </c>
      <c r="D21" s="207"/>
      <c r="E21" s="207"/>
      <c r="F21" s="207"/>
      <c r="G21" s="207"/>
      <c r="H21" s="207"/>
      <c r="I21" s="207"/>
      <c r="J21" s="88"/>
      <c r="K21" s="303" t="s">
        <v>152</v>
      </c>
      <c r="L21" s="303"/>
      <c r="M21" s="303"/>
    </row>
    <row r="22" spans="1:13" ht="15" customHeight="1">
      <c r="A22" s="49"/>
      <c r="B22" s="49"/>
      <c r="C22" s="49"/>
      <c r="D22" s="49"/>
      <c r="E22" s="48"/>
      <c r="F22" s="50"/>
      <c r="G22" s="51"/>
      <c r="H22" s="51"/>
      <c r="I22" s="50"/>
      <c r="J22" s="51"/>
      <c r="K22" s="51"/>
      <c r="L22" s="51"/>
      <c r="M22" s="51"/>
    </row>
    <row r="23" spans="1:13" ht="15" customHeight="1">
      <c r="A23" s="49"/>
      <c r="B23" s="49"/>
      <c r="C23" s="49"/>
      <c r="D23" s="49"/>
      <c r="E23" s="48"/>
      <c r="F23" s="50"/>
      <c r="G23" s="51"/>
      <c r="H23" s="51"/>
      <c r="I23" s="50"/>
      <c r="J23" s="51"/>
      <c r="K23" s="51"/>
      <c r="L23" s="51"/>
      <c r="M23" s="51"/>
    </row>
    <row r="24" spans="1:13" ht="15" customHeight="1">
      <c r="A24" s="10"/>
      <c r="B24" s="10"/>
      <c r="C24" s="10"/>
      <c r="D24" s="10"/>
      <c r="E24" s="2"/>
      <c r="F24" s="10"/>
      <c r="G24" s="10"/>
      <c r="H24" s="10"/>
      <c r="I24" s="10"/>
      <c r="J24" s="10"/>
      <c r="K24" s="3"/>
      <c r="L24" s="3"/>
      <c r="M24" s="3"/>
    </row>
    <row r="25" spans="1:13" ht="20.25" customHeight="1">
      <c r="A25" s="310" t="s">
        <v>357</v>
      </c>
      <c r="B25" s="310"/>
      <c r="C25" s="310"/>
      <c r="D25" s="310"/>
      <c r="E25" s="310"/>
      <c r="F25" s="310"/>
      <c r="G25" s="310"/>
      <c r="H25" s="310"/>
      <c r="I25" s="310"/>
      <c r="J25" s="310"/>
      <c r="K25" s="310"/>
      <c r="L25" s="310"/>
      <c r="M25" s="310"/>
    </row>
    <row r="26" spans="1:13" ht="20.25" customHeight="1">
      <c r="A26" s="160"/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</row>
    <row r="27" spans="1:13" ht="20.25" customHeight="1">
      <c r="A27" s="160"/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</row>
    <row r="28" spans="1:13" ht="50.25" customHeight="1">
      <c r="A28" s="292" t="s">
        <v>358</v>
      </c>
      <c r="B28" s="304" t="s">
        <v>359</v>
      </c>
      <c r="C28" s="307"/>
      <c r="D28" s="305"/>
      <c r="E28" s="301" t="s">
        <v>360</v>
      </c>
      <c r="F28" s="304" t="s">
        <v>361</v>
      </c>
      <c r="G28" s="307"/>
      <c r="H28" s="307"/>
      <c r="I28" s="307"/>
      <c r="J28" s="305"/>
      <c r="K28" s="308" t="s">
        <v>362</v>
      </c>
      <c r="L28" s="308"/>
      <c r="M28" s="308"/>
    </row>
    <row r="29" spans="1:13" ht="30" customHeight="1">
      <c r="A29" s="311"/>
      <c r="B29" s="301" t="s">
        <v>154</v>
      </c>
      <c r="C29" s="304" t="s">
        <v>363</v>
      </c>
      <c r="D29" s="305"/>
      <c r="E29" s="306"/>
      <c r="F29" s="301" t="s">
        <v>364</v>
      </c>
      <c r="G29" s="301" t="s">
        <v>365</v>
      </c>
      <c r="H29" s="301" t="s">
        <v>366</v>
      </c>
      <c r="I29" s="301" t="s">
        <v>367</v>
      </c>
      <c r="J29" s="301" t="s">
        <v>368</v>
      </c>
      <c r="K29" s="301" t="s">
        <v>154</v>
      </c>
      <c r="L29" s="304" t="s">
        <v>363</v>
      </c>
      <c r="M29" s="305"/>
    </row>
    <row r="30" spans="1:13" ht="106.5" customHeight="1">
      <c r="A30" s="293"/>
      <c r="B30" s="302"/>
      <c r="C30" s="158" t="s">
        <v>364</v>
      </c>
      <c r="D30" s="158" t="s">
        <v>369</v>
      </c>
      <c r="E30" s="302"/>
      <c r="F30" s="302"/>
      <c r="G30" s="302"/>
      <c r="H30" s="302"/>
      <c r="I30" s="302"/>
      <c r="J30" s="302"/>
      <c r="K30" s="302"/>
      <c r="L30" s="158" t="s">
        <v>364</v>
      </c>
      <c r="M30" s="158" t="s">
        <v>369</v>
      </c>
    </row>
    <row r="31" spans="1:13" ht="18.75" customHeight="1">
      <c r="A31" s="151">
        <v>1</v>
      </c>
      <c r="B31" s="158">
        <v>2</v>
      </c>
      <c r="C31" s="158">
        <v>3</v>
      </c>
      <c r="D31" s="158">
        <v>4</v>
      </c>
      <c r="E31" s="158">
        <v>5</v>
      </c>
      <c r="F31" s="158">
        <v>6</v>
      </c>
      <c r="G31" s="158">
        <v>7</v>
      </c>
      <c r="H31" s="158">
        <v>8</v>
      </c>
      <c r="I31" s="158">
        <v>9</v>
      </c>
      <c r="J31" s="158">
        <v>10</v>
      </c>
      <c r="K31" s="158">
        <v>11</v>
      </c>
      <c r="L31" s="158">
        <v>12</v>
      </c>
      <c r="M31" s="158">
        <v>13</v>
      </c>
    </row>
    <row r="32" spans="1:13" ht="42.75" customHeight="1">
      <c r="A32" s="155" t="s">
        <v>370</v>
      </c>
      <c r="B32" s="33">
        <f>SUM(C32,D32)</f>
        <v>0</v>
      </c>
      <c r="C32" s="58"/>
      <c r="D32" s="58"/>
      <c r="E32" s="58"/>
      <c r="F32" s="32" t="s">
        <v>165</v>
      </c>
      <c r="G32" s="79"/>
      <c r="H32" s="32" t="s">
        <v>165</v>
      </c>
      <c r="I32" s="79"/>
      <c r="J32" s="32"/>
      <c r="K32" s="33">
        <f>SUM(L32,M32)</f>
        <v>0</v>
      </c>
      <c r="L32" s="33">
        <f>SUM(C32,E32,F32,I32)</f>
        <v>0</v>
      </c>
      <c r="M32" s="33">
        <f>SUM(D32,G32,H32,J32)</f>
        <v>0</v>
      </c>
    </row>
    <row r="33" spans="1:13" ht="18.75" customHeight="1">
      <c r="A33" s="12"/>
      <c r="B33" s="161">
        <f t="shared" ref="B33:B40" si="2">SUM(C33,D33)</f>
        <v>0</v>
      </c>
      <c r="C33" s="24"/>
      <c r="D33" s="24"/>
      <c r="E33" s="24"/>
      <c r="F33" s="23" t="s">
        <v>165</v>
      </c>
      <c r="G33" s="85"/>
      <c r="H33" s="23" t="s">
        <v>165</v>
      </c>
      <c r="I33" s="85"/>
      <c r="J33" s="23"/>
      <c r="K33" s="77">
        <f t="shared" ref="K33:K40" si="3">SUM(L33,M33)</f>
        <v>0</v>
      </c>
      <c r="L33" s="77">
        <f t="shared" ref="L33:L40" si="4">SUM(C33,E33,F33,I33)</f>
        <v>0</v>
      </c>
      <c r="M33" s="77">
        <f t="shared" ref="M33:M40" si="5">SUM(D33,G33,H33,J33)</f>
        <v>0</v>
      </c>
    </row>
    <row r="34" spans="1:13" ht="18.75" customHeight="1">
      <c r="A34" s="12"/>
      <c r="B34" s="161">
        <f t="shared" si="2"/>
        <v>0</v>
      </c>
      <c r="C34" s="55"/>
      <c r="D34" s="55"/>
      <c r="E34" s="55"/>
      <c r="F34" s="23" t="s">
        <v>165</v>
      </c>
      <c r="G34" s="80"/>
      <c r="H34" s="23" t="s">
        <v>165</v>
      </c>
      <c r="I34" s="80"/>
      <c r="J34" s="23"/>
      <c r="K34" s="77">
        <f t="shared" si="3"/>
        <v>0</v>
      </c>
      <c r="L34" s="77">
        <f t="shared" si="4"/>
        <v>0</v>
      </c>
      <c r="M34" s="77">
        <f t="shared" si="5"/>
        <v>0</v>
      </c>
    </row>
    <row r="35" spans="1:13" ht="43.5" customHeight="1">
      <c r="A35" s="155" t="s">
        <v>371</v>
      </c>
      <c r="B35" s="34">
        <f t="shared" si="2"/>
        <v>0</v>
      </c>
      <c r="C35" s="58"/>
      <c r="D35" s="58"/>
      <c r="E35" s="58"/>
      <c r="F35" s="32" t="s">
        <v>165</v>
      </c>
      <c r="G35" s="79"/>
      <c r="H35" s="32" t="s">
        <v>165</v>
      </c>
      <c r="I35" s="79"/>
      <c r="J35" s="32"/>
      <c r="K35" s="33">
        <f t="shared" si="3"/>
        <v>0</v>
      </c>
      <c r="L35" s="33">
        <f t="shared" si="4"/>
        <v>0</v>
      </c>
      <c r="M35" s="33">
        <f t="shared" si="5"/>
        <v>0</v>
      </c>
    </row>
    <row r="36" spans="1:13" ht="18.75" customHeight="1">
      <c r="A36" s="12"/>
      <c r="B36" s="161">
        <f t="shared" si="2"/>
        <v>0</v>
      </c>
      <c r="C36" s="55"/>
      <c r="D36" s="55"/>
      <c r="E36" s="55"/>
      <c r="F36" s="23" t="s">
        <v>165</v>
      </c>
      <c r="G36" s="80"/>
      <c r="H36" s="23" t="s">
        <v>165</v>
      </c>
      <c r="I36" s="80"/>
      <c r="J36" s="23"/>
      <c r="K36" s="77">
        <f t="shared" si="3"/>
        <v>0</v>
      </c>
      <c r="L36" s="77">
        <f t="shared" si="4"/>
        <v>0</v>
      </c>
      <c r="M36" s="77">
        <f t="shared" si="5"/>
        <v>0</v>
      </c>
    </row>
    <row r="37" spans="1:13" ht="18.75" customHeight="1">
      <c r="A37" s="12"/>
      <c r="B37" s="161">
        <f t="shared" si="2"/>
        <v>0</v>
      </c>
      <c r="C37" s="55"/>
      <c r="D37" s="55"/>
      <c r="E37" s="55"/>
      <c r="F37" s="23" t="s">
        <v>165</v>
      </c>
      <c r="G37" s="80"/>
      <c r="H37" s="23" t="s">
        <v>165</v>
      </c>
      <c r="I37" s="80"/>
      <c r="J37" s="23"/>
      <c r="K37" s="77">
        <f t="shared" si="3"/>
        <v>0</v>
      </c>
      <c r="L37" s="77">
        <f t="shared" si="4"/>
        <v>0</v>
      </c>
      <c r="M37" s="77">
        <f t="shared" si="5"/>
        <v>0</v>
      </c>
    </row>
    <row r="38" spans="1:13" ht="42" customHeight="1">
      <c r="A38" s="155" t="s">
        <v>372</v>
      </c>
      <c r="B38" s="33">
        <f t="shared" si="2"/>
        <v>0</v>
      </c>
      <c r="C38" s="58"/>
      <c r="D38" s="58"/>
      <c r="E38" s="58"/>
      <c r="F38" s="32" t="s">
        <v>165</v>
      </c>
      <c r="G38" s="79"/>
      <c r="H38" s="32" t="s">
        <v>165</v>
      </c>
      <c r="I38" s="79"/>
      <c r="J38" s="32"/>
      <c r="K38" s="33">
        <f t="shared" si="3"/>
        <v>0</v>
      </c>
      <c r="L38" s="33">
        <f t="shared" si="4"/>
        <v>0</v>
      </c>
      <c r="M38" s="33">
        <f t="shared" si="5"/>
        <v>0</v>
      </c>
    </row>
    <row r="39" spans="1:13" ht="18.75" customHeight="1">
      <c r="A39" s="12"/>
      <c r="B39" s="161">
        <f t="shared" si="2"/>
        <v>0</v>
      </c>
      <c r="C39" s="55"/>
      <c r="D39" s="55"/>
      <c r="E39" s="55"/>
      <c r="F39" s="23" t="s">
        <v>165</v>
      </c>
      <c r="G39" s="80"/>
      <c r="H39" s="23" t="s">
        <v>165</v>
      </c>
      <c r="I39" s="80"/>
      <c r="J39" s="23"/>
      <c r="K39" s="77">
        <f t="shared" si="3"/>
        <v>0</v>
      </c>
      <c r="L39" s="77">
        <f t="shared" si="4"/>
        <v>0</v>
      </c>
      <c r="M39" s="77">
        <f t="shared" si="5"/>
        <v>0</v>
      </c>
    </row>
    <row r="40" spans="1:13" ht="18.75" customHeight="1">
      <c r="A40" s="12"/>
      <c r="B40" s="161">
        <f t="shared" si="2"/>
        <v>0</v>
      </c>
      <c r="C40" s="55"/>
      <c r="D40" s="55"/>
      <c r="E40" s="55"/>
      <c r="F40" s="23" t="s">
        <v>165</v>
      </c>
      <c r="G40" s="80"/>
      <c r="H40" s="23" t="s">
        <v>165</v>
      </c>
      <c r="I40" s="80"/>
      <c r="J40" s="23"/>
      <c r="K40" s="77">
        <f t="shared" si="3"/>
        <v>0</v>
      </c>
      <c r="L40" s="77">
        <f t="shared" si="4"/>
        <v>0</v>
      </c>
      <c r="M40" s="77">
        <f t="shared" si="5"/>
        <v>0</v>
      </c>
    </row>
    <row r="41" spans="1:13" ht="25.5" customHeight="1">
      <c r="A41" s="155" t="s">
        <v>154</v>
      </c>
      <c r="B41" s="33">
        <f>SUM(B32,B35,B38)</f>
        <v>0</v>
      </c>
      <c r="C41" s="33">
        <f t="shared" ref="C41:M41" si="6">SUM(C32,C35,C38)</f>
        <v>0</v>
      </c>
      <c r="D41" s="33">
        <f t="shared" si="6"/>
        <v>0</v>
      </c>
      <c r="E41" s="33">
        <f t="shared" si="6"/>
        <v>0</v>
      </c>
      <c r="F41" s="33">
        <f t="shared" si="6"/>
        <v>0</v>
      </c>
      <c r="G41" s="33">
        <f t="shared" si="6"/>
        <v>0</v>
      </c>
      <c r="H41" s="33">
        <f t="shared" si="6"/>
        <v>0</v>
      </c>
      <c r="I41" s="33">
        <f t="shared" si="6"/>
        <v>0</v>
      </c>
      <c r="J41" s="33">
        <f t="shared" si="6"/>
        <v>0</v>
      </c>
      <c r="K41" s="33">
        <f t="shared" si="6"/>
        <v>0</v>
      </c>
      <c r="L41" s="33">
        <f t="shared" si="6"/>
        <v>0</v>
      </c>
      <c r="M41" s="33">
        <f t="shared" si="6"/>
        <v>0</v>
      </c>
    </row>
    <row r="42" spans="1:13" ht="18.75" customHeight="1">
      <c r="A42" s="160"/>
      <c r="B42" s="160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</row>
    <row r="43" spans="1:13" ht="18.75" customHeight="1">
      <c r="A43" s="49"/>
      <c r="B43" s="49"/>
      <c r="C43" s="49"/>
      <c r="D43" s="49"/>
      <c r="E43" s="48"/>
      <c r="F43" s="50"/>
      <c r="G43" s="51"/>
      <c r="H43" s="51"/>
      <c r="I43" s="50"/>
      <c r="J43" s="51"/>
      <c r="K43" s="51"/>
      <c r="L43" s="51"/>
      <c r="M43" s="51"/>
    </row>
    <row r="44" spans="1:13" ht="28.15" customHeight="1">
      <c r="A44" s="309" t="s">
        <v>423</v>
      </c>
      <c r="B44" s="309"/>
      <c r="C44" s="209" t="s">
        <v>149</v>
      </c>
      <c r="D44" s="209"/>
      <c r="E44" s="209"/>
      <c r="F44" s="209"/>
      <c r="G44" s="209"/>
      <c r="H44" s="209"/>
      <c r="I44" s="209"/>
      <c r="J44" s="89"/>
      <c r="K44" s="300" t="s">
        <v>424</v>
      </c>
      <c r="L44" s="300"/>
    </row>
    <row r="45" spans="1:13" ht="15" customHeight="1">
      <c r="A45" s="88" t="s">
        <v>277</v>
      </c>
      <c r="B45" s="10"/>
      <c r="C45" s="207" t="s">
        <v>356</v>
      </c>
      <c r="D45" s="207"/>
      <c r="E45" s="207"/>
      <c r="F45" s="207"/>
      <c r="G45" s="207"/>
      <c r="H45" s="207"/>
      <c r="I45" s="207"/>
      <c r="J45" s="88"/>
      <c r="K45" s="303" t="s">
        <v>152</v>
      </c>
      <c r="L45" s="303"/>
      <c r="M45" s="303"/>
    </row>
  </sheetData>
  <mergeCells count="42">
    <mergeCell ref="C44:I44"/>
    <mergeCell ref="C45:I45"/>
    <mergeCell ref="A44:B44"/>
    <mergeCell ref="K45:M45"/>
    <mergeCell ref="F8:F9"/>
    <mergeCell ref="A16:D16"/>
    <mergeCell ref="A17:D17"/>
    <mergeCell ref="A25:M25"/>
    <mergeCell ref="A28:A30"/>
    <mergeCell ref="B28:D28"/>
    <mergeCell ref="A10:D10"/>
    <mergeCell ref="A13:D13"/>
    <mergeCell ref="A14:D14"/>
    <mergeCell ref="A15:D15"/>
    <mergeCell ref="B29:B30"/>
    <mergeCell ref="A20:B20"/>
    <mergeCell ref="L29:M29"/>
    <mergeCell ref="E28:E30"/>
    <mergeCell ref="F28:J28"/>
    <mergeCell ref="K28:M28"/>
    <mergeCell ref="C29:D29"/>
    <mergeCell ref="F29:F30"/>
    <mergeCell ref="G29:G30"/>
    <mergeCell ref="H29:H30"/>
    <mergeCell ref="I29:I30"/>
    <mergeCell ref="J29:J30"/>
    <mergeCell ref="K20:L20"/>
    <mergeCell ref="K44:L44"/>
    <mergeCell ref="A6:M6"/>
    <mergeCell ref="A8:D9"/>
    <mergeCell ref="G8:G9"/>
    <mergeCell ref="H8:H9"/>
    <mergeCell ref="I8:I9"/>
    <mergeCell ref="J8:M8"/>
    <mergeCell ref="E8:E9"/>
    <mergeCell ref="L7:M7"/>
    <mergeCell ref="C20:I20"/>
    <mergeCell ref="C21:I21"/>
    <mergeCell ref="K29:K30"/>
    <mergeCell ref="K21:M21"/>
    <mergeCell ref="A11:D11"/>
    <mergeCell ref="A12:D12"/>
  </mergeCells>
  <pageMargins left="1.1811023622047201" right="0.196850393700787" top="0.78740157480314998" bottom="0.74803149606299202" header="0.31496062992126" footer="0.31496062992126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E109"/>
  <sheetViews>
    <sheetView tabSelected="1" topLeftCell="A31" zoomScale="55" zoomScaleNormal="55" zoomScaleSheetLayoutView="55" workbookViewId="0">
      <selection activeCell="C38" sqref="A38:XFD97"/>
    </sheetView>
  </sheetViews>
  <sheetFormatPr defaultRowHeight="12.75"/>
  <cols>
    <col min="2" max="2" width="71.140625" customWidth="1"/>
    <col min="3" max="3" width="10.28515625" customWidth="1"/>
    <col min="4" max="4" width="9.5703125" customWidth="1"/>
    <col min="5" max="5" width="10.42578125" customWidth="1"/>
    <col min="6" max="6" width="9.5703125" customWidth="1"/>
    <col min="7" max="7" width="18.5703125" customWidth="1"/>
    <col min="8" max="8" width="15.42578125" customWidth="1"/>
    <col min="9" max="9" width="17.42578125" customWidth="1"/>
    <col min="10" max="10" width="16" customWidth="1"/>
    <col min="11" max="11" width="18.28515625" customWidth="1"/>
    <col min="12" max="12" width="17.140625" customWidth="1"/>
    <col min="13" max="13" width="16.28515625" customWidth="1"/>
    <col min="14" max="14" width="15.42578125" customWidth="1"/>
    <col min="15" max="15" width="14" customWidth="1"/>
    <col min="16" max="16" width="11.85546875" customWidth="1"/>
    <col min="17" max="17" width="17.42578125" customWidth="1"/>
    <col min="18" max="18" width="10.85546875" customWidth="1"/>
    <col min="19" max="19" width="15.140625" customWidth="1"/>
    <col min="20" max="20" width="14.85546875" customWidth="1"/>
    <col min="21" max="21" width="17.140625" customWidth="1"/>
    <col min="22" max="22" width="19.7109375" customWidth="1"/>
    <col min="23" max="23" width="16" customWidth="1"/>
    <col min="24" max="24" width="15.7109375" customWidth="1"/>
    <col min="25" max="25" width="16" customWidth="1"/>
    <col min="26" max="26" width="16.85546875" customWidth="1"/>
    <col min="27" max="27" width="20" customWidth="1"/>
    <col min="28" max="28" width="16.28515625" customWidth="1"/>
    <col min="29" max="29" width="17.140625" customWidth="1"/>
    <col min="30" max="30" width="16.28515625" customWidth="1"/>
    <col min="31" max="31" width="16" customWidth="1"/>
  </cols>
  <sheetData>
    <row r="1" spans="1:31" ht="18.75">
      <c r="AD1" s="73" t="s">
        <v>411</v>
      </c>
    </row>
    <row r="2" spans="1:31" ht="18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  <c r="Q2" s="73"/>
      <c r="R2" s="73"/>
      <c r="S2" s="73"/>
      <c r="T2" s="73"/>
      <c r="U2" s="73"/>
      <c r="V2" s="2"/>
      <c r="W2" s="2"/>
      <c r="X2" s="2"/>
      <c r="Y2" s="2"/>
      <c r="Z2" s="2"/>
      <c r="AA2" s="2"/>
      <c r="AB2" s="2"/>
      <c r="AC2" s="2"/>
      <c r="AD2" s="73" t="s">
        <v>421</v>
      </c>
      <c r="AE2" s="73"/>
    </row>
    <row r="3" spans="1:31" ht="18.75">
      <c r="A3" s="291" t="s">
        <v>373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</row>
    <row r="4" spans="1:31" ht="18.75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</row>
    <row r="5" spans="1:31" ht="18.75">
      <c r="A5" s="74"/>
      <c r="B5" s="74"/>
      <c r="C5" s="74"/>
      <c r="D5" s="74"/>
      <c r="E5" s="74"/>
      <c r="F5" s="74"/>
      <c r="G5" s="74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74"/>
      <c r="W5" s="2"/>
      <c r="X5" s="2"/>
      <c r="Y5" s="2"/>
      <c r="Z5" s="2"/>
      <c r="AA5" s="2"/>
      <c r="AB5" s="2"/>
      <c r="AC5" s="2"/>
      <c r="AD5" s="2"/>
      <c r="AE5" s="75" t="s">
        <v>346</v>
      </c>
    </row>
    <row r="6" spans="1:31" ht="50.25" customHeight="1">
      <c r="A6" s="206" t="s">
        <v>374</v>
      </c>
      <c r="B6" s="328" t="s">
        <v>375</v>
      </c>
      <c r="C6" s="329"/>
      <c r="D6" s="329"/>
      <c r="E6" s="329"/>
      <c r="F6" s="330"/>
      <c r="G6" s="206" t="s">
        <v>376</v>
      </c>
      <c r="H6" s="206"/>
      <c r="I6" s="206"/>
      <c r="J6" s="206"/>
      <c r="K6" s="206"/>
      <c r="L6" s="206" t="s">
        <v>377</v>
      </c>
      <c r="M6" s="206"/>
      <c r="N6" s="206"/>
      <c r="O6" s="206"/>
      <c r="P6" s="206"/>
      <c r="Q6" s="206" t="s">
        <v>378</v>
      </c>
      <c r="R6" s="206"/>
      <c r="S6" s="206"/>
      <c r="T6" s="206"/>
      <c r="U6" s="206"/>
      <c r="V6" s="206" t="s">
        <v>379</v>
      </c>
      <c r="W6" s="206"/>
      <c r="X6" s="206"/>
      <c r="Y6" s="206"/>
      <c r="Z6" s="206"/>
      <c r="AA6" s="206" t="s">
        <v>154</v>
      </c>
      <c r="AB6" s="206"/>
      <c r="AC6" s="206"/>
      <c r="AD6" s="206"/>
      <c r="AE6" s="206"/>
    </row>
    <row r="7" spans="1:31" ht="29.25" customHeight="1">
      <c r="A7" s="206"/>
      <c r="B7" s="331"/>
      <c r="C7" s="332"/>
      <c r="D7" s="332"/>
      <c r="E7" s="332"/>
      <c r="F7" s="333"/>
      <c r="G7" s="206" t="s">
        <v>380</v>
      </c>
      <c r="H7" s="206" t="s">
        <v>381</v>
      </c>
      <c r="I7" s="206"/>
      <c r="J7" s="206"/>
      <c r="K7" s="206"/>
      <c r="L7" s="206" t="s">
        <v>380</v>
      </c>
      <c r="M7" s="206" t="s">
        <v>381</v>
      </c>
      <c r="N7" s="206"/>
      <c r="O7" s="206"/>
      <c r="P7" s="206"/>
      <c r="Q7" s="206" t="s">
        <v>380</v>
      </c>
      <c r="R7" s="206" t="s">
        <v>381</v>
      </c>
      <c r="S7" s="206"/>
      <c r="T7" s="206"/>
      <c r="U7" s="206"/>
      <c r="V7" s="206" t="s">
        <v>380</v>
      </c>
      <c r="W7" s="206" t="s">
        <v>381</v>
      </c>
      <c r="X7" s="206"/>
      <c r="Y7" s="206"/>
      <c r="Z7" s="206"/>
      <c r="AA7" s="206" t="s">
        <v>380</v>
      </c>
      <c r="AB7" s="206" t="s">
        <v>381</v>
      </c>
      <c r="AC7" s="206"/>
      <c r="AD7" s="206"/>
      <c r="AE7" s="206"/>
    </row>
    <row r="8" spans="1:31" ht="26.25" customHeight="1">
      <c r="A8" s="206"/>
      <c r="B8" s="334"/>
      <c r="C8" s="335"/>
      <c r="D8" s="335"/>
      <c r="E8" s="335"/>
      <c r="F8" s="336"/>
      <c r="G8" s="206"/>
      <c r="H8" s="53" t="s">
        <v>382</v>
      </c>
      <c r="I8" s="53" t="s">
        <v>383</v>
      </c>
      <c r="J8" s="53" t="s">
        <v>384</v>
      </c>
      <c r="K8" s="53" t="s">
        <v>163</v>
      </c>
      <c r="L8" s="206"/>
      <c r="M8" s="53" t="s">
        <v>382</v>
      </c>
      <c r="N8" s="53" t="s">
        <v>383</v>
      </c>
      <c r="O8" s="53" t="s">
        <v>384</v>
      </c>
      <c r="P8" s="53" t="s">
        <v>163</v>
      </c>
      <c r="Q8" s="206"/>
      <c r="R8" s="53" t="s">
        <v>382</v>
      </c>
      <c r="S8" s="53" t="s">
        <v>383</v>
      </c>
      <c r="T8" s="53" t="s">
        <v>384</v>
      </c>
      <c r="U8" s="53" t="s">
        <v>163</v>
      </c>
      <c r="V8" s="206"/>
      <c r="W8" s="53" t="s">
        <v>382</v>
      </c>
      <c r="X8" s="53" t="s">
        <v>383</v>
      </c>
      <c r="Y8" s="53" t="s">
        <v>384</v>
      </c>
      <c r="Z8" s="53" t="s">
        <v>163</v>
      </c>
      <c r="AA8" s="206"/>
      <c r="AB8" s="53" t="s">
        <v>382</v>
      </c>
      <c r="AC8" s="53" t="s">
        <v>383</v>
      </c>
      <c r="AD8" s="53" t="s">
        <v>384</v>
      </c>
      <c r="AE8" s="53" t="s">
        <v>163</v>
      </c>
    </row>
    <row r="9" spans="1:31" ht="18.75" customHeight="1">
      <c r="A9" s="53">
        <v>1</v>
      </c>
      <c r="B9" s="206">
        <v>2</v>
      </c>
      <c r="C9" s="206"/>
      <c r="D9" s="206"/>
      <c r="E9" s="206"/>
      <c r="F9" s="206"/>
      <c r="G9" s="53">
        <v>3</v>
      </c>
      <c r="H9" s="53">
        <v>4</v>
      </c>
      <c r="I9" s="53">
        <v>5</v>
      </c>
      <c r="J9" s="53">
        <v>6</v>
      </c>
      <c r="K9" s="53">
        <v>7</v>
      </c>
      <c r="L9" s="53">
        <v>8</v>
      </c>
      <c r="M9" s="53">
        <v>9</v>
      </c>
      <c r="N9" s="53">
        <v>10</v>
      </c>
      <c r="O9" s="53">
        <v>11</v>
      </c>
      <c r="P9" s="53">
        <v>12</v>
      </c>
      <c r="Q9" s="53">
        <v>13</v>
      </c>
      <c r="R9" s="53">
        <v>14</v>
      </c>
      <c r="S9" s="53">
        <v>15</v>
      </c>
      <c r="T9" s="53">
        <v>16</v>
      </c>
      <c r="U9" s="53">
        <v>17</v>
      </c>
      <c r="V9" s="54">
        <v>18</v>
      </c>
      <c r="W9" s="54">
        <v>19</v>
      </c>
      <c r="X9" s="54">
        <v>20</v>
      </c>
      <c r="Y9" s="54">
        <v>21</v>
      </c>
      <c r="Z9" s="54">
        <v>22</v>
      </c>
      <c r="AA9" s="54">
        <v>23</v>
      </c>
      <c r="AB9" s="54">
        <v>24</v>
      </c>
      <c r="AC9" s="54">
        <v>25</v>
      </c>
      <c r="AD9" s="54">
        <v>26</v>
      </c>
      <c r="AE9" s="54">
        <v>27</v>
      </c>
    </row>
    <row r="10" spans="1:31" ht="21.75" customHeight="1">
      <c r="A10" s="76">
        <v>1</v>
      </c>
      <c r="B10" s="325" t="s">
        <v>349</v>
      </c>
      <c r="C10" s="326"/>
      <c r="D10" s="326"/>
      <c r="E10" s="326"/>
      <c r="F10" s="327"/>
      <c r="G10" s="77">
        <f t="shared" ref="G10:G15" si="0">SUM(H10,I10,J10,K10)</f>
        <v>0</v>
      </c>
      <c r="H10" s="24"/>
      <c r="I10" s="24"/>
      <c r="J10" s="24"/>
      <c r="K10" s="24"/>
      <c r="L10" s="77">
        <f t="shared" ref="L10:L15" si="1">SUM(M10,N10,O10,P10)</f>
        <v>0</v>
      </c>
      <c r="M10" s="165"/>
      <c r="N10" s="183"/>
      <c r="O10" s="183"/>
      <c r="P10" s="183"/>
      <c r="Q10" s="77">
        <f t="shared" ref="Q10:Q15" si="2">SUM(R10,S10,T10,U10)</f>
        <v>40304</v>
      </c>
      <c r="R10" s="24">
        <v>10076</v>
      </c>
      <c r="S10" s="184">
        <v>10076</v>
      </c>
      <c r="T10" s="184">
        <v>10076</v>
      </c>
      <c r="U10" s="184">
        <v>10076</v>
      </c>
      <c r="V10" s="77">
        <f t="shared" ref="V10:V15" si="3">SUM(W10,X10,Y10,Z10)</f>
        <v>0</v>
      </c>
      <c r="W10" s="24"/>
      <c r="X10" s="24"/>
      <c r="Y10" s="24"/>
      <c r="Z10" s="24"/>
      <c r="AA10" s="33">
        <f>SUM(AB10,AC10,AD10,AE10)</f>
        <v>40304</v>
      </c>
      <c r="AB10" s="77">
        <f t="shared" ref="AB10:AE15" si="4">SUM(H10,M10,R10,W10)</f>
        <v>10076</v>
      </c>
      <c r="AC10" s="77">
        <f t="shared" si="4"/>
        <v>10076</v>
      </c>
      <c r="AD10" s="77">
        <f t="shared" si="4"/>
        <v>10076</v>
      </c>
      <c r="AE10" s="77">
        <f t="shared" si="4"/>
        <v>10076</v>
      </c>
    </row>
    <row r="11" spans="1:31" ht="21.75" customHeight="1">
      <c r="A11" s="76">
        <v>2</v>
      </c>
      <c r="B11" s="325" t="s">
        <v>385</v>
      </c>
      <c r="C11" s="326"/>
      <c r="D11" s="326"/>
      <c r="E11" s="326"/>
      <c r="F11" s="327"/>
      <c r="G11" s="77">
        <f t="shared" si="0"/>
        <v>0</v>
      </c>
      <c r="H11" s="24"/>
      <c r="I11" s="24"/>
      <c r="J11" s="24"/>
      <c r="K11" s="24"/>
      <c r="L11" s="77">
        <f t="shared" si="1"/>
        <v>0</v>
      </c>
      <c r="M11" s="165"/>
      <c r="N11" s="165"/>
      <c r="O11" s="165"/>
      <c r="P11" s="165"/>
      <c r="Q11" s="77">
        <f t="shared" si="2"/>
        <v>0</v>
      </c>
      <c r="R11" s="24"/>
      <c r="S11" s="24"/>
      <c r="T11" s="24"/>
      <c r="U11" s="24"/>
      <c r="V11" s="77">
        <f t="shared" si="3"/>
        <v>0</v>
      </c>
      <c r="W11" s="24"/>
      <c r="X11" s="24"/>
      <c r="Y11" s="24"/>
      <c r="Z11" s="24"/>
      <c r="AA11" s="33">
        <f t="shared" ref="AA11:AA16" si="5">SUM(AB11,AC11,AD11,AE11)</f>
        <v>0</v>
      </c>
      <c r="AB11" s="77">
        <f t="shared" si="4"/>
        <v>0</v>
      </c>
      <c r="AC11" s="77">
        <f t="shared" si="4"/>
        <v>0</v>
      </c>
      <c r="AD11" s="77">
        <f t="shared" si="4"/>
        <v>0</v>
      </c>
      <c r="AE11" s="77">
        <f t="shared" si="4"/>
        <v>0</v>
      </c>
    </row>
    <row r="12" spans="1:31" ht="39.75" customHeight="1">
      <c r="A12" s="76">
        <v>3</v>
      </c>
      <c r="B12" s="325" t="s">
        <v>386</v>
      </c>
      <c r="C12" s="326"/>
      <c r="D12" s="326"/>
      <c r="E12" s="326"/>
      <c r="F12" s="327"/>
      <c r="G12" s="77">
        <f t="shared" si="0"/>
        <v>0</v>
      </c>
      <c r="H12" s="24"/>
      <c r="I12" s="24"/>
      <c r="J12" s="24"/>
      <c r="K12" s="24"/>
      <c r="L12" s="77">
        <f t="shared" si="1"/>
        <v>0</v>
      </c>
      <c r="M12" s="165"/>
      <c r="N12" s="165"/>
      <c r="O12" s="165"/>
      <c r="P12" s="165"/>
      <c r="Q12" s="77">
        <f t="shared" si="2"/>
        <v>0</v>
      </c>
      <c r="R12" s="24"/>
      <c r="S12" s="24"/>
      <c r="T12" s="24"/>
      <c r="U12" s="24"/>
      <c r="V12" s="77">
        <f t="shared" si="3"/>
        <v>0</v>
      </c>
      <c r="W12" s="24"/>
      <c r="X12" s="24"/>
      <c r="Y12" s="24"/>
      <c r="Z12" s="24"/>
      <c r="AA12" s="33">
        <f t="shared" si="5"/>
        <v>0</v>
      </c>
      <c r="AB12" s="77">
        <f t="shared" si="4"/>
        <v>0</v>
      </c>
      <c r="AC12" s="77">
        <f t="shared" si="4"/>
        <v>0</v>
      </c>
      <c r="AD12" s="77">
        <f t="shared" si="4"/>
        <v>0</v>
      </c>
      <c r="AE12" s="77">
        <f t="shared" si="4"/>
        <v>0</v>
      </c>
    </row>
    <row r="13" spans="1:31" ht="46.5" customHeight="1">
      <c r="A13" s="76">
        <v>4</v>
      </c>
      <c r="B13" s="325" t="s">
        <v>387</v>
      </c>
      <c r="C13" s="326"/>
      <c r="D13" s="326"/>
      <c r="E13" s="326"/>
      <c r="F13" s="327"/>
      <c r="G13" s="77">
        <f t="shared" si="0"/>
        <v>0</v>
      </c>
      <c r="H13" s="24"/>
      <c r="I13" s="24"/>
      <c r="J13" s="24"/>
      <c r="K13" s="24"/>
      <c r="L13" s="77">
        <f t="shared" si="1"/>
        <v>0</v>
      </c>
      <c r="M13" s="165"/>
      <c r="N13" s="165"/>
      <c r="O13" s="165"/>
      <c r="P13" s="165"/>
      <c r="Q13" s="77">
        <f t="shared" si="2"/>
        <v>0</v>
      </c>
      <c r="R13" s="24"/>
      <c r="S13" s="24"/>
      <c r="T13" s="24"/>
      <c r="U13" s="24"/>
      <c r="V13" s="77">
        <f t="shared" si="3"/>
        <v>0</v>
      </c>
      <c r="W13" s="24"/>
      <c r="X13" s="24"/>
      <c r="Y13" s="24"/>
      <c r="Z13" s="24"/>
      <c r="AA13" s="33">
        <f t="shared" si="5"/>
        <v>0</v>
      </c>
      <c r="AB13" s="77">
        <f t="shared" si="4"/>
        <v>0</v>
      </c>
      <c r="AC13" s="77">
        <f t="shared" si="4"/>
        <v>0</v>
      </c>
      <c r="AD13" s="77">
        <f t="shared" si="4"/>
        <v>0</v>
      </c>
      <c r="AE13" s="77">
        <f t="shared" si="4"/>
        <v>0</v>
      </c>
    </row>
    <row r="14" spans="1:31" ht="39.75" customHeight="1">
      <c r="A14" s="76">
        <v>5</v>
      </c>
      <c r="B14" s="325" t="s">
        <v>388</v>
      </c>
      <c r="C14" s="326"/>
      <c r="D14" s="326"/>
      <c r="E14" s="326"/>
      <c r="F14" s="327"/>
      <c r="G14" s="77">
        <f t="shared" si="0"/>
        <v>0</v>
      </c>
      <c r="H14" s="24"/>
      <c r="I14" s="24"/>
      <c r="J14" s="24"/>
      <c r="K14" s="24"/>
      <c r="L14" s="77">
        <f t="shared" si="1"/>
        <v>33600</v>
      </c>
      <c r="M14" s="165">
        <v>8400</v>
      </c>
      <c r="N14" s="185">
        <v>8400</v>
      </c>
      <c r="O14" s="185">
        <v>8400</v>
      </c>
      <c r="P14" s="185">
        <v>8400</v>
      </c>
      <c r="Q14" s="77">
        <f t="shared" si="2"/>
        <v>0</v>
      </c>
      <c r="R14" s="24"/>
      <c r="S14" s="24"/>
      <c r="T14" s="24"/>
      <c r="U14" s="24"/>
      <c r="V14" s="77">
        <f t="shared" si="3"/>
        <v>0</v>
      </c>
      <c r="W14" s="24"/>
      <c r="X14" s="24"/>
      <c r="Y14" s="24"/>
      <c r="Z14" s="24"/>
      <c r="AA14" s="33">
        <f t="shared" si="5"/>
        <v>33600</v>
      </c>
      <c r="AB14" s="77">
        <f t="shared" si="4"/>
        <v>8400</v>
      </c>
      <c r="AC14" s="77">
        <f t="shared" si="4"/>
        <v>8400</v>
      </c>
      <c r="AD14" s="77">
        <f t="shared" si="4"/>
        <v>8400</v>
      </c>
      <c r="AE14" s="77">
        <f t="shared" si="4"/>
        <v>8400</v>
      </c>
    </row>
    <row r="15" spans="1:31" ht="21.75" customHeight="1">
      <c r="A15" s="76">
        <v>6</v>
      </c>
      <c r="B15" s="325" t="s">
        <v>355</v>
      </c>
      <c r="C15" s="326"/>
      <c r="D15" s="326"/>
      <c r="E15" s="326"/>
      <c r="F15" s="327"/>
      <c r="G15" s="77">
        <f t="shared" si="0"/>
        <v>0</v>
      </c>
      <c r="H15" s="24"/>
      <c r="I15" s="24"/>
      <c r="J15" s="24"/>
      <c r="K15" s="24"/>
      <c r="L15" s="77">
        <f t="shared" si="1"/>
        <v>118476</v>
      </c>
      <c r="M15" s="183">
        <v>29619</v>
      </c>
      <c r="N15" s="185">
        <v>29619</v>
      </c>
      <c r="O15" s="185">
        <v>29619</v>
      </c>
      <c r="P15" s="185">
        <v>29619</v>
      </c>
      <c r="Q15" s="77">
        <f t="shared" si="2"/>
        <v>0</v>
      </c>
      <c r="R15" s="24"/>
      <c r="S15" s="24"/>
      <c r="T15" s="24"/>
      <c r="U15" s="24"/>
      <c r="V15" s="77">
        <f t="shared" si="3"/>
        <v>0</v>
      </c>
      <c r="W15" s="24"/>
      <c r="X15" s="24"/>
      <c r="Y15" s="24"/>
      <c r="Z15" s="24"/>
      <c r="AA15" s="33">
        <f t="shared" si="5"/>
        <v>118476</v>
      </c>
      <c r="AB15" s="77">
        <f t="shared" si="4"/>
        <v>29619</v>
      </c>
      <c r="AC15" s="77">
        <f t="shared" si="4"/>
        <v>29619</v>
      </c>
      <c r="AD15" s="77">
        <f t="shared" si="4"/>
        <v>29619</v>
      </c>
      <c r="AE15" s="77">
        <f t="shared" si="4"/>
        <v>29619</v>
      </c>
    </row>
    <row r="16" spans="1:31" ht="21.75" customHeight="1">
      <c r="A16" s="342" t="s">
        <v>154</v>
      </c>
      <c r="B16" s="343"/>
      <c r="C16" s="343"/>
      <c r="D16" s="343"/>
      <c r="E16" s="343"/>
      <c r="F16" s="344"/>
      <c r="G16" s="161">
        <f t="shared" ref="G16:AE16" si="6">SUM(G10:G15)</f>
        <v>0</v>
      </c>
      <c r="H16" s="161">
        <f t="shared" si="6"/>
        <v>0</v>
      </c>
      <c r="I16" s="161">
        <f t="shared" si="6"/>
        <v>0</v>
      </c>
      <c r="J16" s="161">
        <f t="shared" si="6"/>
        <v>0</v>
      </c>
      <c r="K16" s="161">
        <f t="shared" si="6"/>
        <v>0</v>
      </c>
      <c r="L16" s="161">
        <f t="shared" si="6"/>
        <v>152076</v>
      </c>
      <c r="M16" s="161">
        <f t="shared" si="6"/>
        <v>38019</v>
      </c>
      <c r="N16" s="161">
        <f t="shared" si="6"/>
        <v>38019</v>
      </c>
      <c r="O16" s="161">
        <f t="shared" si="6"/>
        <v>38019</v>
      </c>
      <c r="P16" s="161">
        <f t="shared" si="6"/>
        <v>38019</v>
      </c>
      <c r="Q16" s="161">
        <f t="shared" si="6"/>
        <v>40304</v>
      </c>
      <c r="R16" s="161">
        <f t="shared" si="6"/>
        <v>10076</v>
      </c>
      <c r="S16" s="161">
        <f t="shared" si="6"/>
        <v>10076</v>
      </c>
      <c r="T16" s="161">
        <f t="shared" si="6"/>
        <v>10076</v>
      </c>
      <c r="U16" s="161">
        <f t="shared" si="6"/>
        <v>10076</v>
      </c>
      <c r="V16" s="161">
        <f t="shared" si="6"/>
        <v>0</v>
      </c>
      <c r="W16" s="161">
        <f t="shared" si="6"/>
        <v>0</v>
      </c>
      <c r="X16" s="161">
        <f t="shared" si="6"/>
        <v>0</v>
      </c>
      <c r="Y16" s="161">
        <f t="shared" si="6"/>
        <v>0</v>
      </c>
      <c r="Z16" s="161">
        <f t="shared" si="6"/>
        <v>0</v>
      </c>
      <c r="AA16" s="33">
        <f t="shared" si="5"/>
        <v>192380</v>
      </c>
      <c r="AB16" s="161">
        <f t="shared" si="6"/>
        <v>48095</v>
      </c>
      <c r="AC16" s="161">
        <f t="shared" si="6"/>
        <v>48095</v>
      </c>
      <c r="AD16" s="161">
        <f t="shared" si="6"/>
        <v>48095</v>
      </c>
      <c r="AE16" s="161">
        <f t="shared" si="6"/>
        <v>48095</v>
      </c>
    </row>
    <row r="17" spans="1:31" ht="21.75" customHeight="1">
      <c r="A17" s="279" t="s">
        <v>389</v>
      </c>
      <c r="B17" s="280"/>
      <c r="C17" s="280"/>
      <c r="D17" s="280"/>
      <c r="E17" s="280"/>
      <c r="F17" s="281"/>
      <c r="G17" s="161">
        <f>G16/AA16*100</f>
        <v>0</v>
      </c>
      <c r="H17" s="81"/>
      <c r="I17" s="81"/>
      <c r="J17" s="81"/>
      <c r="K17" s="81"/>
      <c r="L17" s="161">
        <f>L16/AA16*100</f>
        <v>79.04979727622414</v>
      </c>
      <c r="M17" s="81"/>
      <c r="N17" s="81"/>
      <c r="O17" s="81"/>
      <c r="P17" s="81"/>
      <c r="Q17" s="161">
        <f>Q16/AA16*100</f>
        <v>20.95020272377586</v>
      </c>
      <c r="R17" s="81"/>
      <c r="S17" s="81"/>
      <c r="T17" s="81"/>
      <c r="U17" s="81"/>
      <c r="V17" s="161">
        <f>V16/AA16*100</f>
        <v>0</v>
      </c>
      <c r="W17" s="142"/>
      <c r="X17" s="142"/>
      <c r="Y17" s="142"/>
      <c r="Z17" s="142"/>
      <c r="AA17" s="161">
        <f>SUM(G17,L17,Q17,V17)</f>
        <v>100</v>
      </c>
      <c r="AB17" s="142"/>
      <c r="AC17" s="142"/>
      <c r="AD17" s="142"/>
      <c r="AE17" s="142"/>
    </row>
    <row r="18" spans="1:31" ht="20.25" customHeight="1"/>
    <row r="19" spans="1:31" ht="20.25" customHeight="1"/>
    <row r="20" spans="1:31" ht="20.25" customHeight="1"/>
    <row r="21" spans="1:31" ht="20.25" customHeight="1"/>
    <row r="22" spans="1:31" ht="20.25" customHeight="1">
      <c r="A22" s="291" t="s">
        <v>390</v>
      </c>
      <c r="B22" s="291"/>
      <c r="C22" s="291"/>
      <c r="D22" s="291"/>
      <c r="E22" s="291"/>
      <c r="F22" s="291"/>
      <c r="G22" s="291"/>
      <c r="H22" s="291"/>
      <c r="I22" s="291"/>
      <c r="J22" s="291"/>
      <c r="K22" s="291"/>
      <c r="L22" s="291"/>
      <c r="M22" s="291"/>
      <c r="N22" s="291"/>
      <c r="O22" s="291"/>
      <c r="P22" s="291"/>
      <c r="Q22" s="291"/>
      <c r="R22" s="29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291"/>
    </row>
    <row r="23" spans="1:31" ht="20.25" customHeight="1"/>
    <row r="24" spans="1:31" ht="20.25" customHeight="1">
      <c r="AD24" s="349" t="s">
        <v>346</v>
      </c>
      <c r="AE24" s="349"/>
    </row>
    <row r="25" spans="1:31" ht="20.25" customHeight="1">
      <c r="A25" s="219" t="s">
        <v>374</v>
      </c>
      <c r="B25" s="206" t="s">
        <v>391</v>
      </c>
      <c r="C25" s="206" t="s">
        <v>392</v>
      </c>
      <c r="D25" s="206"/>
      <c r="E25" s="206" t="s">
        <v>393</v>
      </c>
      <c r="F25" s="206"/>
      <c r="G25" s="206" t="s">
        <v>394</v>
      </c>
      <c r="H25" s="206"/>
      <c r="I25" s="206" t="s">
        <v>395</v>
      </c>
      <c r="J25" s="206"/>
      <c r="K25" s="206" t="s">
        <v>396</v>
      </c>
      <c r="L25" s="206"/>
      <c r="M25" s="206"/>
      <c r="N25" s="206"/>
      <c r="O25" s="206"/>
      <c r="P25" s="206"/>
      <c r="Q25" s="206"/>
      <c r="R25" s="206"/>
      <c r="S25" s="206"/>
      <c r="T25" s="206"/>
      <c r="U25" s="234" t="s">
        <v>444</v>
      </c>
      <c r="V25" s="234"/>
      <c r="W25" s="234"/>
      <c r="X25" s="234"/>
      <c r="Y25" s="234"/>
      <c r="Z25" s="234" t="s">
        <v>397</v>
      </c>
      <c r="AA25" s="234"/>
      <c r="AB25" s="234"/>
      <c r="AC25" s="234"/>
      <c r="AD25" s="234"/>
      <c r="AE25" s="234"/>
    </row>
    <row r="26" spans="1:31" ht="20.25" customHeight="1">
      <c r="A26" s="219"/>
      <c r="B26" s="206"/>
      <c r="C26" s="206"/>
      <c r="D26" s="206"/>
      <c r="E26" s="206"/>
      <c r="F26" s="206"/>
      <c r="G26" s="206"/>
      <c r="H26" s="206"/>
      <c r="I26" s="206"/>
      <c r="J26" s="206"/>
      <c r="K26" s="206" t="s">
        <v>398</v>
      </c>
      <c r="L26" s="206"/>
      <c r="M26" s="206" t="s">
        <v>399</v>
      </c>
      <c r="N26" s="206"/>
      <c r="O26" s="206" t="s">
        <v>400</v>
      </c>
      <c r="P26" s="206"/>
      <c r="Q26" s="206"/>
      <c r="R26" s="206"/>
      <c r="S26" s="206"/>
      <c r="T26" s="206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</row>
    <row r="27" spans="1:31" ht="141" customHeight="1">
      <c r="A27" s="219"/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 t="s">
        <v>401</v>
      </c>
      <c r="P27" s="206"/>
      <c r="Q27" s="206" t="s">
        <v>402</v>
      </c>
      <c r="R27" s="206"/>
      <c r="S27" s="206" t="s">
        <v>435</v>
      </c>
      <c r="T27" s="206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</row>
    <row r="28" spans="1:31" ht="20.25" customHeight="1">
      <c r="A28" s="54">
        <v>1</v>
      </c>
      <c r="B28" s="53">
        <v>2</v>
      </c>
      <c r="C28" s="206">
        <v>3</v>
      </c>
      <c r="D28" s="206"/>
      <c r="E28" s="206">
        <v>4</v>
      </c>
      <c r="F28" s="206"/>
      <c r="G28" s="206">
        <v>5</v>
      </c>
      <c r="H28" s="206"/>
      <c r="I28" s="206">
        <v>6</v>
      </c>
      <c r="J28" s="206"/>
      <c r="K28" s="227">
        <v>7</v>
      </c>
      <c r="L28" s="229"/>
      <c r="M28" s="227">
        <v>8</v>
      </c>
      <c r="N28" s="229"/>
      <c r="O28" s="206">
        <v>9</v>
      </c>
      <c r="P28" s="206"/>
      <c r="Q28" s="219">
        <v>10</v>
      </c>
      <c r="R28" s="219"/>
      <c r="S28" s="206">
        <v>11</v>
      </c>
      <c r="T28" s="206"/>
      <c r="U28" s="206">
        <v>12</v>
      </c>
      <c r="V28" s="206"/>
      <c r="W28" s="206"/>
      <c r="X28" s="206"/>
      <c r="Y28" s="206"/>
      <c r="Z28" s="206">
        <v>13</v>
      </c>
      <c r="AA28" s="206"/>
      <c r="AB28" s="206"/>
      <c r="AC28" s="206"/>
      <c r="AD28" s="206"/>
      <c r="AE28" s="206"/>
    </row>
    <row r="29" spans="1:31" ht="75" customHeight="1">
      <c r="A29" s="76">
        <v>1</v>
      </c>
      <c r="B29" s="186" t="s">
        <v>436</v>
      </c>
      <c r="C29" s="322">
        <v>2026</v>
      </c>
      <c r="D29" s="322"/>
      <c r="E29" s="345">
        <v>15043</v>
      </c>
      <c r="F29" s="316"/>
      <c r="G29" s="316"/>
      <c r="H29" s="316"/>
      <c r="I29" s="316"/>
      <c r="J29" s="316"/>
      <c r="K29" s="317"/>
      <c r="L29" s="318"/>
      <c r="M29" s="319">
        <f t="shared" ref="M29:M75" si="7">SUM(O29,Q29,S29)</f>
        <v>15043.376</v>
      </c>
      <c r="N29" s="320"/>
      <c r="O29" s="321"/>
      <c r="P29" s="321"/>
      <c r="Q29" s="321"/>
      <c r="R29" s="321"/>
      <c r="S29" s="323">
        <v>15043.376</v>
      </c>
      <c r="T29" s="324"/>
      <c r="U29" s="313" t="s">
        <v>447</v>
      </c>
      <c r="V29" s="313"/>
      <c r="W29" s="313"/>
      <c r="X29" s="313"/>
      <c r="Y29" s="313"/>
      <c r="Z29" s="314"/>
      <c r="AA29" s="314"/>
      <c r="AB29" s="314"/>
      <c r="AC29" s="314"/>
      <c r="AD29" s="314"/>
      <c r="AE29" s="314"/>
    </row>
    <row r="30" spans="1:31" ht="57" customHeight="1">
      <c r="A30" s="76">
        <v>2</v>
      </c>
      <c r="B30" s="186" t="s">
        <v>437</v>
      </c>
      <c r="C30" s="322">
        <v>2026</v>
      </c>
      <c r="D30" s="322"/>
      <c r="E30" s="316">
        <v>16003</v>
      </c>
      <c r="F30" s="316"/>
      <c r="G30" s="316"/>
      <c r="H30" s="316"/>
      <c r="I30" s="316"/>
      <c r="J30" s="316"/>
      <c r="K30" s="317"/>
      <c r="L30" s="318"/>
      <c r="M30" s="319">
        <f t="shared" si="7"/>
        <v>16003.245999999999</v>
      </c>
      <c r="N30" s="320"/>
      <c r="O30" s="321"/>
      <c r="P30" s="321"/>
      <c r="Q30" s="321"/>
      <c r="R30" s="321"/>
      <c r="S30" s="323">
        <v>16003.245999999999</v>
      </c>
      <c r="T30" s="324"/>
      <c r="U30" s="313" t="s">
        <v>446</v>
      </c>
      <c r="V30" s="313"/>
      <c r="W30" s="313"/>
      <c r="X30" s="313"/>
      <c r="Y30" s="313"/>
      <c r="Z30" s="314"/>
      <c r="AA30" s="314"/>
      <c r="AB30" s="314"/>
      <c r="AC30" s="314"/>
      <c r="AD30" s="314"/>
      <c r="AE30" s="314"/>
    </row>
    <row r="31" spans="1:31" ht="66.75" customHeight="1">
      <c r="A31" s="76">
        <v>3</v>
      </c>
      <c r="B31" s="186" t="s">
        <v>438</v>
      </c>
      <c r="C31" s="322">
        <v>2026</v>
      </c>
      <c r="D31" s="322"/>
      <c r="E31" s="316">
        <v>14616</v>
      </c>
      <c r="F31" s="316"/>
      <c r="G31" s="316"/>
      <c r="H31" s="316"/>
      <c r="I31" s="316"/>
      <c r="J31" s="316"/>
      <c r="K31" s="317"/>
      <c r="L31" s="318"/>
      <c r="M31" s="319">
        <f t="shared" si="7"/>
        <v>14615.936</v>
      </c>
      <c r="N31" s="320"/>
      <c r="O31" s="321"/>
      <c r="P31" s="321"/>
      <c r="Q31" s="321"/>
      <c r="R31" s="321"/>
      <c r="S31" s="323">
        <v>14615.936</v>
      </c>
      <c r="T31" s="324"/>
      <c r="U31" s="313" t="s">
        <v>448</v>
      </c>
      <c r="V31" s="313"/>
      <c r="W31" s="313"/>
      <c r="X31" s="313"/>
      <c r="Y31" s="313"/>
      <c r="Z31" s="314"/>
      <c r="AA31" s="314"/>
      <c r="AB31" s="314"/>
      <c r="AC31" s="314"/>
      <c r="AD31" s="314"/>
      <c r="AE31" s="314"/>
    </row>
    <row r="32" spans="1:31" ht="75" customHeight="1">
      <c r="A32" s="76">
        <v>4</v>
      </c>
      <c r="B32" s="186" t="s">
        <v>439</v>
      </c>
      <c r="C32" s="322" t="s">
        <v>453</v>
      </c>
      <c r="D32" s="322"/>
      <c r="E32" s="316">
        <v>335825.76</v>
      </c>
      <c r="F32" s="316"/>
      <c r="G32" s="316"/>
      <c r="H32" s="316"/>
      <c r="I32" s="316"/>
      <c r="J32" s="316"/>
      <c r="K32" s="317"/>
      <c r="L32" s="318"/>
      <c r="M32" s="319">
        <f t="shared" si="7"/>
        <v>100763.253</v>
      </c>
      <c r="N32" s="320"/>
      <c r="O32" s="321">
        <v>40305.301200000002</v>
      </c>
      <c r="P32" s="321"/>
      <c r="Q32" s="321"/>
      <c r="R32" s="321"/>
      <c r="S32" s="321">
        <v>60457.951800000003</v>
      </c>
      <c r="T32" s="321"/>
      <c r="U32" s="313" t="s">
        <v>452</v>
      </c>
      <c r="V32" s="313"/>
      <c r="W32" s="313"/>
      <c r="X32" s="313"/>
      <c r="Y32" s="313"/>
      <c r="Z32" s="314"/>
      <c r="AA32" s="314"/>
      <c r="AB32" s="314"/>
      <c r="AC32" s="314"/>
      <c r="AD32" s="314"/>
      <c r="AE32" s="314"/>
    </row>
    <row r="33" spans="1:31" ht="70.5" customHeight="1">
      <c r="A33" s="76">
        <v>5</v>
      </c>
      <c r="B33" s="186" t="s">
        <v>422</v>
      </c>
      <c r="C33" s="322">
        <v>2026</v>
      </c>
      <c r="D33" s="322"/>
      <c r="E33" s="316">
        <v>12335</v>
      </c>
      <c r="F33" s="316"/>
      <c r="G33" s="316"/>
      <c r="H33" s="316"/>
      <c r="I33" s="316"/>
      <c r="J33" s="316"/>
      <c r="K33" s="317"/>
      <c r="L33" s="318"/>
      <c r="M33" s="319">
        <f t="shared" si="7"/>
        <v>12355.477999999999</v>
      </c>
      <c r="N33" s="320"/>
      <c r="O33" s="321"/>
      <c r="P33" s="321"/>
      <c r="Q33" s="321"/>
      <c r="R33" s="321"/>
      <c r="S33" s="321">
        <v>12355.477999999999</v>
      </c>
      <c r="T33" s="321"/>
      <c r="U33" s="313" t="s">
        <v>445</v>
      </c>
      <c r="V33" s="313"/>
      <c r="W33" s="313"/>
      <c r="X33" s="313"/>
      <c r="Y33" s="313"/>
      <c r="Z33" s="314"/>
      <c r="AA33" s="314"/>
      <c r="AB33" s="314"/>
      <c r="AC33" s="314"/>
      <c r="AD33" s="314"/>
      <c r="AE33" s="314"/>
    </row>
    <row r="34" spans="1:31" ht="81.75" customHeight="1">
      <c r="A34" s="76">
        <v>6</v>
      </c>
      <c r="B34" s="186" t="s">
        <v>440</v>
      </c>
      <c r="C34" s="322">
        <v>2026</v>
      </c>
      <c r="D34" s="322"/>
      <c r="E34" s="316">
        <v>7400</v>
      </c>
      <c r="F34" s="316"/>
      <c r="G34" s="316"/>
      <c r="H34" s="316"/>
      <c r="I34" s="316"/>
      <c r="J34" s="316"/>
      <c r="K34" s="317"/>
      <c r="L34" s="318"/>
      <c r="M34" s="319">
        <f t="shared" si="7"/>
        <v>7400</v>
      </c>
      <c r="N34" s="320"/>
      <c r="O34" s="321"/>
      <c r="P34" s="321"/>
      <c r="Q34" s="321"/>
      <c r="R34" s="321"/>
      <c r="S34" s="321">
        <v>7400</v>
      </c>
      <c r="T34" s="321"/>
      <c r="U34" s="313" t="s">
        <v>449</v>
      </c>
      <c r="V34" s="313"/>
      <c r="W34" s="313"/>
      <c r="X34" s="313"/>
      <c r="Y34" s="313"/>
      <c r="Z34" s="314"/>
      <c r="AA34" s="314"/>
      <c r="AB34" s="314"/>
      <c r="AC34" s="314"/>
      <c r="AD34" s="314"/>
      <c r="AE34" s="314"/>
    </row>
    <row r="35" spans="1:31" ht="69" customHeight="1">
      <c r="A35" s="76">
        <v>7</v>
      </c>
      <c r="B35" s="186" t="s">
        <v>441</v>
      </c>
      <c r="C35" s="322">
        <v>2026</v>
      </c>
      <c r="D35" s="322"/>
      <c r="E35" s="316">
        <v>8451</v>
      </c>
      <c r="F35" s="316"/>
      <c r="G35" s="316"/>
      <c r="H35" s="316"/>
      <c r="I35" s="316"/>
      <c r="J35" s="316"/>
      <c r="K35" s="317"/>
      <c r="L35" s="318"/>
      <c r="M35" s="319">
        <f t="shared" si="7"/>
        <v>8451.01</v>
      </c>
      <c r="N35" s="320"/>
      <c r="O35" s="321"/>
      <c r="P35" s="321"/>
      <c r="Q35" s="321"/>
      <c r="R35" s="321"/>
      <c r="S35" s="321">
        <v>8451.01</v>
      </c>
      <c r="T35" s="321"/>
      <c r="U35" s="313" t="s">
        <v>450</v>
      </c>
      <c r="V35" s="313"/>
      <c r="W35" s="313"/>
      <c r="X35" s="313"/>
      <c r="Y35" s="313"/>
      <c r="Z35" s="314"/>
      <c r="AA35" s="314"/>
      <c r="AB35" s="314"/>
      <c r="AC35" s="314"/>
      <c r="AD35" s="314"/>
      <c r="AE35" s="314"/>
    </row>
    <row r="36" spans="1:31" ht="62.25" customHeight="1">
      <c r="A36" s="76">
        <v>8</v>
      </c>
      <c r="B36" s="186" t="s">
        <v>442</v>
      </c>
      <c r="C36" s="322">
        <v>2026</v>
      </c>
      <c r="D36" s="322"/>
      <c r="E36" s="316">
        <v>9348</v>
      </c>
      <c r="F36" s="316"/>
      <c r="G36" s="316"/>
      <c r="H36" s="316"/>
      <c r="I36" s="316"/>
      <c r="J36" s="316"/>
      <c r="K36" s="317"/>
      <c r="L36" s="318"/>
      <c r="M36" s="319">
        <f t="shared" si="7"/>
        <v>9348.2999999999993</v>
      </c>
      <c r="N36" s="320"/>
      <c r="O36" s="323"/>
      <c r="P36" s="324"/>
      <c r="Q36" s="321"/>
      <c r="R36" s="321"/>
      <c r="S36" s="321">
        <v>9348.2999999999993</v>
      </c>
      <c r="T36" s="321"/>
      <c r="U36" s="313" t="s">
        <v>451</v>
      </c>
      <c r="V36" s="313"/>
      <c r="W36" s="313"/>
      <c r="X36" s="313"/>
      <c r="Y36" s="313"/>
      <c r="Z36" s="314"/>
      <c r="AA36" s="314"/>
      <c r="AB36" s="314"/>
      <c r="AC36" s="314"/>
      <c r="AD36" s="314"/>
      <c r="AE36" s="314"/>
    </row>
    <row r="37" spans="1:31" ht="62.25" customHeight="1">
      <c r="A37" s="76">
        <v>9</v>
      </c>
      <c r="B37" s="186" t="s">
        <v>443</v>
      </c>
      <c r="C37" s="322">
        <v>2026</v>
      </c>
      <c r="D37" s="322"/>
      <c r="E37" s="316">
        <v>8400</v>
      </c>
      <c r="F37" s="316"/>
      <c r="G37" s="316"/>
      <c r="H37" s="316"/>
      <c r="I37" s="316"/>
      <c r="J37" s="316"/>
      <c r="K37" s="317"/>
      <c r="L37" s="318"/>
      <c r="M37" s="319">
        <f t="shared" si="7"/>
        <v>8400</v>
      </c>
      <c r="N37" s="320"/>
      <c r="O37" s="323"/>
      <c r="P37" s="324"/>
      <c r="Q37" s="321"/>
      <c r="R37" s="321"/>
      <c r="S37" s="321">
        <v>8400</v>
      </c>
      <c r="T37" s="321"/>
      <c r="U37" s="313"/>
      <c r="V37" s="313"/>
      <c r="W37" s="313"/>
      <c r="X37" s="313"/>
      <c r="Y37" s="313"/>
      <c r="Z37" s="314"/>
      <c r="AA37" s="314"/>
      <c r="AB37" s="314"/>
      <c r="AC37" s="314"/>
      <c r="AD37" s="314"/>
      <c r="AE37" s="314"/>
    </row>
    <row r="38" spans="1:31" ht="20.25" hidden="1" customHeight="1">
      <c r="A38" s="76"/>
      <c r="B38" s="164"/>
      <c r="C38" s="315"/>
      <c r="D38" s="315"/>
      <c r="E38" s="316"/>
      <c r="F38" s="316"/>
      <c r="G38" s="316"/>
      <c r="H38" s="316"/>
      <c r="I38" s="316"/>
      <c r="J38" s="316"/>
      <c r="K38" s="317"/>
      <c r="L38" s="318"/>
      <c r="M38" s="319">
        <f t="shared" si="7"/>
        <v>0</v>
      </c>
      <c r="N38" s="320"/>
      <c r="O38" s="321"/>
      <c r="P38" s="321"/>
      <c r="Q38" s="321"/>
      <c r="R38" s="321"/>
      <c r="S38" s="321"/>
      <c r="T38" s="321"/>
      <c r="U38" s="313"/>
      <c r="V38" s="313"/>
      <c r="W38" s="313"/>
      <c r="X38" s="313"/>
      <c r="Y38" s="313"/>
      <c r="Z38" s="314"/>
      <c r="AA38" s="314"/>
      <c r="AB38" s="314"/>
      <c r="AC38" s="314"/>
      <c r="AD38" s="314"/>
      <c r="AE38" s="314"/>
    </row>
    <row r="39" spans="1:31" ht="20.25" hidden="1" customHeight="1">
      <c r="A39" s="76"/>
      <c r="B39" s="164"/>
      <c r="C39" s="315"/>
      <c r="D39" s="315"/>
      <c r="E39" s="316"/>
      <c r="F39" s="316"/>
      <c r="G39" s="316"/>
      <c r="H39" s="316"/>
      <c r="I39" s="316"/>
      <c r="J39" s="316"/>
      <c r="K39" s="317"/>
      <c r="L39" s="318"/>
      <c r="M39" s="319">
        <f t="shared" si="7"/>
        <v>0</v>
      </c>
      <c r="N39" s="320"/>
      <c r="O39" s="321"/>
      <c r="P39" s="321"/>
      <c r="Q39" s="321"/>
      <c r="R39" s="321"/>
      <c r="S39" s="321"/>
      <c r="T39" s="321"/>
      <c r="U39" s="313"/>
      <c r="V39" s="313"/>
      <c r="W39" s="313"/>
      <c r="X39" s="313"/>
      <c r="Y39" s="313"/>
      <c r="Z39" s="314"/>
      <c r="AA39" s="314"/>
      <c r="AB39" s="314"/>
      <c r="AC39" s="314"/>
      <c r="AD39" s="314"/>
      <c r="AE39" s="314"/>
    </row>
    <row r="40" spans="1:31" ht="20.25" hidden="1" customHeight="1">
      <c r="A40" s="76"/>
      <c r="B40" s="164"/>
      <c r="C40" s="315"/>
      <c r="D40" s="315"/>
      <c r="E40" s="316"/>
      <c r="F40" s="316"/>
      <c r="G40" s="316"/>
      <c r="H40" s="316"/>
      <c r="I40" s="316"/>
      <c r="J40" s="316"/>
      <c r="K40" s="317"/>
      <c r="L40" s="318"/>
      <c r="M40" s="319">
        <f t="shared" si="7"/>
        <v>0</v>
      </c>
      <c r="N40" s="320"/>
      <c r="O40" s="321"/>
      <c r="P40" s="321"/>
      <c r="Q40" s="321"/>
      <c r="R40" s="321"/>
      <c r="S40" s="321"/>
      <c r="T40" s="321"/>
      <c r="U40" s="313"/>
      <c r="V40" s="313"/>
      <c r="W40" s="313"/>
      <c r="X40" s="313"/>
      <c r="Y40" s="313"/>
      <c r="Z40" s="314"/>
      <c r="AA40" s="314"/>
      <c r="AB40" s="314"/>
      <c r="AC40" s="314"/>
      <c r="AD40" s="314"/>
      <c r="AE40" s="314"/>
    </row>
    <row r="41" spans="1:31" ht="20.25" hidden="1" customHeight="1">
      <c r="A41" s="76"/>
      <c r="B41" s="164"/>
      <c r="C41" s="315"/>
      <c r="D41" s="315"/>
      <c r="E41" s="316"/>
      <c r="F41" s="316"/>
      <c r="G41" s="316"/>
      <c r="H41" s="316"/>
      <c r="I41" s="316"/>
      <c r="J41" s="316"/>
      <c r="K41" s="317"/>
      <c r="L41" s="318"/>
      <c r="M41" s="319">
        <f t="shared" si="7"/>
        <v>0</v>
      </c>
      <c r="N41" s="320"/>
      <c r="O41" s="321"/>
      <c r="P41" s="321"/>
      <c r="Q41" s="321"/>
      <c r="R41" s="321"/>
      <c r="S41" s="321"/>
      <c r="T41" s="321"/>
      <c r="U41" s="313"/>
      <c r="V41" s="313"/>
      <c r="W41" s="313"/>
      <c r="X41" s="313"/>
      <c r="Y41" s="313"/>
      <c r="Z41" s="314"/>
      <c r="AA41" s="314"/>
      <c r="AB41" s="314"/>
      <c r="AC41" s="314"/>
      <c r="AD41" s="314"/>
      <c r="AE41" s="314"/>
    </row>
    <row r="42" spans="1:31" ht="20.25" hidden="1" customHeight="1">
      <c r="A42" s="76"/>
      <c r="B42" s="164"/>
      <c r="C42" s="315"/>
      <c r="D42" s="315"/>
      <c r="E42" s="316"/>
      <c r="F42" s="316"/>
      <c r="G42" s="316"/>
      <c r="H42" s="316"/>
      <c r="I42" s="316"/>
      <c r="J42" s="316"/>
      <c r="K42" s="317"/>
      <c r="L42" s="318"/>
      <c r="M42" s="319">
        <f t="shared" si="7"/>
        <v>0</v>
      </c>
      <c r="N42" s="320"/>
      <c r="O42" s="321"/>
      <c r="P42" s="321"/>
      <c r="Q42" s="321"/>
      <c r="R42" s="321"/>
      <c r="S42" s="321"/>
      <c r="T42" s="321"/>
      <c r="U42" s="313"/>
      <c r="V42" s="313"/>
      <c r="W42" s="313"/>
      <c r="X42" s="313"/>
      <c r="Y42" s="313"/>
      <c r="Z42" s="314"/>
      <c r="AA42" s="314"/>
      <c r="AB42" s="314"/>
      <c r="AC42" s="314"/>
      <c r="AD42" s="314"/>
      <c r="AE42" s="314"/>
    </row>
    <row r="43" spans="1:31" ht="20.25" hidden="1" customHeight="1">
      <c r="A43" s="76"/>
      <c r="B43" s="164"/>
      <c r="C43" s="315"/>
      <c r="D43" s="315"/>
      <c r="E43" s="316"/>
      <c r="F43" s="316"/>
      <c r="G43" s="316"/>
      <c r="H43" s="316"/>
      <c r="I43" s="316"/>
      <c r="J43" s="316"/>
      <c r="K43" s="317"/>
      <c r="L43" s="318"/>
      <c r="M43" s="319">
        <f t="shared" si="7"/>
        <v>0</v>
      </c>
      <c r="N43" s="320"/>
      <c r="O43" s="321"/>
      <c r="P43" s="321"/>
      <c r="Q43" s="321"/>
      <c r="R43" s="321"/>
      <c r="S43" s="321"/>
      <c r="T43" s="321"/>
      <c r="U43" s="313"/>
      <c r="V43" s="313"/>
      <c r="W43" s="313"/>
      <c r="X43" s="313"/>
      <c r="Y43" s="313"/>
      <c r="Z43" s="314"/>
      <c r="AA43" s="314"/>
      <c r="AB43" s="314"/>
      <c r="AC43" s="314"/>
      <c r="AD43" s="314"/>
      <c r="AE43" s="314"/>
    </row>
    <row r="44" spans="1:31" ht="20.25" hidden="1" customHeight="1">
      <c r="A44" s="76"/>
      <c r="B44" s="164"/>
      <c r="C44" s="315"/>
      <c r="D44" s="315"/>
      <c r="E44" s="316"/>
      <c r="F44" s="316"/>
      <c r="G44" s="316"/>
      <c r="H44" s="316"/>
      <c r="I44" s="316"/>
      <c r="J44" s="316"/>
      <c r="K44" s="317"/>
      <c r="L44" s="318"/>
      <c r="M44" s="319">
        <f t="shared" si="7"/>
        <v>0</v>
      </c>
      <c r="N44" s="320"/>
      <c r="O44" s="321"/>
      <c r="P44" s="321"/>
      <c r="Q44" s="321"/>
      <c r="R44" s="321"/>
      <c r="S44" s="321"/>
      <c r="T44" s="321"/>
      <c r="U44" s="313"/>
      <c r="V44" s="313"/>
      <c r="W44" s="313"/>
      <c r="X44" s="313"/>
      <c r="Y44" s="313"/>
      <c r="Z44" s="314"/>
      <c r="AA44" s="314"/>
      <c r="AB44" s="314"/>
      <c r="AC44" s="314"/>
      <c r="AD44" s="314"/>
      <c r="AE44" s="314"/>
    </row>
    <row r="45" spans="1:31" ht="20.25" hidden="1" customHeight="1">
      <c r="A45" s="76"/>
      <c r="B45" s="164"/>
      <c r="C45" s="315"/>
      <c r="D45" s="315"/>
      <c r="E45" s="316"/>
      <c r="F45" s="316"/>
      <c r="G45" s="316"/>
      <c r="H45" s="316"/>
      <c r="I45" s="316"/>
      <c r="J45" s="316"/>
      <c r="K45" s="317"/>
      <c r="L45" s="318"/>
      <c r="M45" s="319">
        <f t="shared" si="7"/>
        <v>0</v>
      </c>
      <c r="N45" s="320"/>
      <c r="O45" s="321"/>
      <c r="P45" s="321"/>
      <c r="Q45" s="321"/>
      <c r="R45" s="321"/>
      <c r="S45" s="321"/>
      <c r="T45" s="321"/>
      <c r="U45" s="313"/>
      <c r="V45" s="313"/>
      <c r="W45" s="313"/>
      <c r="X45" s="313"/>
      <c r="Y45" s="313"/>
      <c r="Z45" s="314"/>
      <c r="AA45" s="314"/>
      <c r="AB45" s="314"/>
      <c r="AC45" s="314"/>
      <c r="AD45" s="314"/>
      <c r="AE45" s="314"/>
    </row>
    <row r="46" spans="1:31" ht="20.25" hidden="1" customHeight="1">
      <c r="A46" s="76"/>
      <c r="B46" s="164"/>
      <c r="C46" s="315"/>
      <c r="D46" s="315"/>
      <c r="E46" s="316"/>
      <c r="F46" s="316"/>
      <c r="G46" s="316"/>
      <c r="H46" s="316"/>
      <c r="I46" s="316"/>
      <c r="J46" s="316"/>
      <c r="K46" s="317"/>
      <c r="L46" s="318"/>
      <c r="M46" s="319">
        <f t="shared" si="7"/>
        <v>0</v>
      </c>
      <c r="N46" s="320"/>
      <c r="O46" s="321"/>
      <c r="P46" s="321"/>
      <c r="Q46" s="321"/>
      <c r="R46" s="321"/>
      <c r="S46" s="321"/>
      <c r="T46" s="321"/>
      <c r="U46" s="313"/>
      <c r="V46" s="313"/>
      <c r="W46" s="313"/>
      <c r="X46" s="313"/>
      <c r="Y46" s="313"/>
      <c r="Z46" s="314"/>
      <c r="AA46" s="314"/>
      <c r="AB46" s="314"/>
      <c r="AC46" s="314"/>
      <c r="AD46" s="314"/>
      <c r="AE46" s="314"/>
    </row>
    <row r="47" spans="1:31" ht="20.25" hidden="1" customHeight="1">
      <c r="A47" s="76"/>
      <c r="B47" s="164"/>
      <c r="C47" s="315"/>
      <c r="D47" s="315"/>
      <c r="E47" s="316"/>
      <c r="F47" s="316"/>
      <c r="G47" s="316"/>
      <c r="H47" s="316"/>
      <c r="I47" s="316"/>
      <c r="J47" s="316"/>
      <c r="K47" s="317"/>
      <c r="L47" s="318"/>
      <c r="M47" s="319">
        <f t="shared" si="7"/>
        <v>0</v>
      </c>
      <c r="N47" s="320"/>
      <c r="O47" s="321"/>
      <c r="P47" s="321"/>
      <c r="Q47" s="321"/>
      <c r="R47" s="321"/>
      <c r="S47" s="321"/>
      <c r="T47" s="321"/>
      <c r="U47" s="313"/>
      <c r="V47" s="313"/>
      <c r="W47" s="313"/>
      <c r="X47" s="313"/>
      <c r="Y47" s="313"/>
      <c r="Z47" s="314"/>
      <c r="AA47" s="314"/>
      <c r="AB47" s="314"/>
      <c r="AC47" s="314"/>
      <c r="AD47" s="314"/>
      <c r="AE47" s="314"/>
    </row>
    <row r="48" spans="1:31" ht="20.25" hidden="1" customHeight="1">
      <c r="A48" s="76"/>
      <c r="B48" s="164"/>
      <c r="C48" s="315"/>
      <c r="D48" s="315"/>
      <c r="E48" s="316"/>
      <c r="F48" s="316"/>
      <c r="G48" s="316"/>
      <c r="H48" s="316"/>
      <c r="I48" s="316"/>
      <c r="J48" s="316"/>
      <c r="K48" s="317"/>
      <c r="L48" s="318"/>
      <c r="M48" s="319">
        <f t="shared" si="7"/>
        <v>0</v>
      </c>
      <c r="N48" s="320"/>
      <c r="O48" s="321"/>
      <c r="P48" s="321"/>
      <c r="Q48" s="321"/>
      <c r="R48" s="321"/>
      <c r="S48" s="321"/>
      <c r="T48" s="321"/>
      <c r="U48" s="313"/>
      <c r="V48" s="313"/>
      <c r="W48" s="313"/>
      <c r="X48" s="313"/>
      <c r="Y48" s="313"/>
      <c r="Z48" s="314"/>
      <c r="AA48" s="314"/>
      <c r="AB48" s="314"/>
      <c r="AC48" s="314"/>
      <c r="AD48" s="314"/>
      <c r="AE48" s="314"/>
    </row>
    <row r="49" spans="1:31" ht="20.25" hidden="1" customHeight="1">
      <c r="A49" s="76"/>
      <c r="B49" s="164"/>
      <c r="C49" s="315"/>
      <c r="D49" s="315"/>
      <c r="E49" s="316"/>
      <c r="F49" s="316"/>
      <c r="G49" s="316"/>
      <c r="H49" s="316"/>
      <c r="I49" s="316"/>
      <c r="J49" s="316"/>
      <c r="K49" s="317"/>
      <c r="L49" s="318"/>
      <c r="M49" s="319">
        <f t="shared" si="7"/>
        <v>0</v>
      </c>
      <c r="N49" s="320"/>
      <c r="O49" s="321"/>
      <c r="P49" s="321"/>
      <c r="Q49" s="321"/>
      <c r="R49" s="321"/>
      <c r="S49" s="321"/>
      <c r="T49" s="321"/>
      <c r="U49" s="313"/>
      <c r="V49" s="313"/>
      <c r="W49" s="313"/>
      <c r="X49" s="313"/>
      <c r="Y49" s="313"/>
      <c r="Z49" s="314"/>
      <c r="AA49" s="314"/>
      <c r="AB49" s="314"/>
      <c r="AC49" s="314"/>
      <c r="AD49" s="314"/>
      <c r="AE49" s="314"/>
    </row>
    <row r="50" spans="1:31" ht="20.25" hidden="1" customHeight="1">
      <c r="A50" s="76"/>
      <c r="B50" s="164"/>
      <c r="C50" s="315"/>
      <c r="D50" s="315"/>
      <c r="E50" s="316"/>
      <c r="F50" s="316"/>
      <c r="G50" s="316"/>
      <c r="H50" s="316"/>
      <c r="I50" s="316"/>
      <c r="J50" s="316"/>
      <c r="K50" s="317"/>
      <c r="L50" s="318"/>
      <c r="M50" s="319">
        <f t="shared" si="7"/>
        <v>0</v>
      </c>
      <c r="N50" s="320"/>
      <c r="O50" s="321"/>
      <c r="P50" s="321"/>
      <c r="Q50" s="321"/>
      <c r="R50" s="321"/>
      <c r="S50" s="321"/>
      <c r="T50" s="321"/>
      <c r="U50" s="313"/>
      <c r="V50" s="313"/>
      <c r="W50" s="313"/>
      <c r="X50" s="313"/>
      <c r="Y50" s="313"/>
      <c r="Z50" s="314"/>
      <c r="AA50" s="314"/>
      <c r="AB50" s="314"/>
      <c r="AC50" s="314"/>
      <c r="AD50" s="314"/>
      <c r="AE50" s="314"/>
    </row>
    <row r="51" spans="1:31" ht="20.25" hidden="1" customHeight="1">
      <c r="A51" s="76"/>
      <c r="B51" s="164"/>
      <c r="C51" s="315"/>
      <c r="D51" s="315"/>
      <c r="E51" s="316"/>
      <c r="F51" s="316"/>
      <c r="G51" s="316"/>
      <c r="H51" s="316"/>
      <c r="I51" s="316"/>
      <c r="J51" s="316"/>
      <c r="K51" s="317"/>
      <c r="L51" s="318"/>
      <c r="M51" s="319">
        <f t="shared" si="7"/>
        <v>0</v>
      </c>
      <c r="N51" s="320"/>
      <c r="O51" s="321"/>
      <c r="P51" s="321"/>
      <c r="Q51" s="321"/>
      <c r="R51" s="321"/>
      <c r="S51" s="321"/>
      <c r="T51" s="321"/>
      <c r="U51" s="313"/>
      <c r="V51" s="313"/>
      <c r="W51" s="313"/>
      <c r="X51" s="313"/>
      <c r="Y51" s="313"/>
      <c r="Z51" s="314"/>
      <c r="AA51" s="314"/>
      <c r="AB51" s="314"/>
      <c r="AC51" s="314"/>
      <c r="AD51" s="314"/>
      <c r="AE51" s="314"/>
    </row>
    <row r="52" spans="1:31" ht="20.25" hidden="1" customHeight="1">
      <c r="A52" s="76"/>
      <c r="B52" s="164"/>
      <c r="C52" s="315"/>
      <c r="D52" s="315"/>
      <c r="E52" s="316"/>
      <c r="F52" s="316"/>
      <c r="G52" s="316"/>
      <c r="H52" s="316"/>
      <c r="I52" s="316"/>
      <c r="J52" s="316"/>
      <c r="K52" s="317"/>
      <c r="L52" s="318"/>
      <c r="M52" s="319">
        <f t="shared" si="7"/>
        <v>0</v>
      </c>
      <c r="N52" s="320"/>
      <c r="O52" s="321"/>
      <c r="P52" s="321"/>
      <c r="Q52" s="321"/>
      <c r="R52" s="321"/>
      <c r="S52" s="321"/>
      <c r="T52" s="321"/>
      <c r="U52" s="313"/>
      <c r="V52" s="313"/>
      <c r="W52" s="313"/>
      <c r="X52" s="313"/>
      <c r="Y52" s="313"/>
      <c r="Z52" s="314"/>
      <c r="AA52" s="314"/>
      <c r="AB52" s="314"/>
      <c r="AC52" s="314"/>
      <c r="AD52" s="314"/>
      <c r="AE52" s="314"/>
    </row>
    <row r="53" spans="1:31" ht="20.25" hidden="1" customHeight="1">
      <c r="A53" s="76"/>
      <c r="B53" s="164"/>
      <c r="C53" s="315"/>
      <c r="D53" s="315"/>
      <c r="E53" s="316"/>
      <c r="F53" s="316"/>
      <c r="G53" s="316"/>
      <c r="H53" s="316"/>
      <c r="I53" s="316"/>
      <c r="J53" s="316"/>
      <c r="K53" s="317"/>
      <c r="L53" s="318"/>
      <c r="M53" s="319">
        <f t="shared" si="7"/>
        <v>0</v>
      </c>
      <c r="N53" s="320"/>
      <c r="O53" s="321"/>
      <c r="P53" s="321"/>
      <c r="Q53" s="321"/>
      <c r="R53" s="321"/>
      <c r="S53" s="321"/>
      <c r="T53" s="321"/>
      <c r="U53" s="313"/>
      <c r="V53" s="313"/>
      <c r="W53" s="313"/>
      <c r="X53" s="313"/>
      <c r="Y53" s="313"/>
      <c r="Z53" s="314"/>
      <c r="AA53" s="314"/>
      <c r="AB53" s="314"/>
      <c r="AC53" s="314"/>
      <c r="AD53" s="314"/>
      <c r="AE53" s="314"/>
    </row>
    <row r="54" spans="1:31" ht="20.25" hidden="1" customHeight="1">
      <c r="A54" s="76"/>
      <c r="B54" s="164"/>
      <c r="C54" s="315"/>
      <c r="D54" s="315"/>
      <c r="E54" s="316"/>
      <c r="F54" s="316"/>
      <c r="G54" s="316"/>
      <c r="H54" s="316"/>
      <c r="I54" s="316"/>
      <c r="J54" s="316"/>
      <c r="K54" s="317"/>
      <c r="L54" s="318"/>
      <c r="M54" s="319">
        <f t="shared" si="7"/>
        <v>0</v>
      </c>
      <c r="N54" s="320"/>
      <c r="O54" s="321"/>
      <c r="P54" s="321"/>
      <c r="Q54" s="321"/>
      <c r="R54" s="321"/>
      <c r="S54" s="321"/>
      <c r="T54" s="321"/>
      <c r="U54" s="313"/>
      <c r="V54" s="313"/>
      <c r="W54" s="313"/>
      <c r="X54" s="313"/>
      <c r="Y54" s="313"/>
      <c r="Z54" s="314"/>
      <c r="AA54" s="314"/>
      <c r="AB54" s="314"/>
      <c r="AC54" s="314"/>
      <c r="AD54" s="314"/>
      <c r="AE54" s="314"/>
    </row>
    <row r="55" spans="1:31" ht="20.25" hidden="1" customHeight="1">
      <c r="A55" s="76"/>
      <c r="B55" s="164"/>
      <c r="C55" s="315"/>
      <c r="D55" s="315"/>
      <c r="E55" s="316"/>
      <c r="F55" s="316"/>
      <c r="G55" s="316"/>
      <c r="H55" s="316"/>
      <c r="I55" s="316"/>
      <c r="J55" s="316"/>
      <c r="K55" s="317"/>
      <c r="L55" s="318"/>
      <c r="M55" s="319">
        <f t="shared" si="7"/>
        <v>0</v>
      </c>
      <c r="N55" s="320"/>
      <c r="O55" s="321"/>
      <c r="P55" s="321"/>
      <c r="Q55" s="321"/>
      <c r="R55" s="321"/>
      <c r="S55" s="321"/>
      <c r="T55" s="321"/>
      <c r="U55" s="313"/>
      <c r="V55" s="313"/>
      <c r="W55" s="313"/>
      <c r="X55" s="313"/>
      <c r="Y55" s="313"/>
      <c r="Z55" s="314"/>
      <c r="AA55" s="314"/>
      <c r="AB55" s="314"/>
      <c r="AC55" s="314"/>
      <c r="AD55" s="314"/>
      <c r="AE55" s="314"/>
    </row>
    <row r="56" spans="1:31" ht="20.25" hidden="1" customHeight="1">
      <c r="A56" s="76"/>
      <c r="B56" s="164"/>
      <c r="C56" s="315"/>
      <c r="D56" s="315"/>
      <c r="E56" s="316"/>
      <c r="F56" s="316"/>
      <c r="G56" s="316"/>
      <c r="H56" s="316"/>
      <c r="I56" s="316"/>
      <c r="J56" s="316"/>
      <c r="K56" s="317"/>
      <c r="L56" s="318"/>
      <c r="M56" s="319">
        <f t="shared" si="7"/>
        <v>0</v>
      </c>
      <c r="N56" s="320"/>
      <c r="O56" s="321"/>
      <c r="P56" s="321"/>
      <c r="Q56" s="321"/>
      <c r="R56" s="321"/>
      <c r="S56" s="321"/>
      <c r="T56" s="321"/>
      <c r="U56" s="313"/>
      <c r="V56" s="313"/>
      <c r="W56" s="313"/>
      <c r="X56" s="313"/>
      <c r="Y56" s="313"/>
      <c r="Z56" s="314"/>
      <c r="AA56" s="314"/>
      <c r="AB56" s="314"/>
      <c r="AC56" s="314"/>
      <c r="AD56" s="314"/>
      <c r="AE56" s="314"/>
    </row>
    <row r="57" spans="1:31" ht="20.25" hidden="1" customHeight="1">
      <c r="A57" s="76"/>
      <c r="B57" s="164"/>
      <c r="C57" s="315"/>
      <c r="D57" s="315"/>
      <c r="E57" s="316"/>
      <c r="F57" s="316"/>
      <c r="G57" s="316"/>
      <c r="H57" s="316"/>
      <c r="I57" s="316"/>
      <c r="J57" s="316"/>
      <c r="K57" s="317"/>
      <c r="L57" s="318"/>
      <c r="M57" s="319">
        <f t="shared" si="7"/>
        <v>0</v>
      </c>
      <c r="N57" s="320"/>
      <c r="O57" s="321"/>
      <c r="P57" s="321"/>
      <c r="Q57" s="321"/>
      <c r="R57" s="321"/>
      <c r="S57" s="321"/>
      <c r="T57" s="321"/>
      <c r="U57" s="313"/>
      <c r="V57" s="313"/>
      <c r="W57" s="313"/>
      <c r="X57" s="313"/>
      <c r="Y57" s="313"/>
      <c r="Z57" s="314"/>
      <c r="AA57" s="314"/>
      <c r="AB57" s="314"/>
      <c r="AC57" s="314"/>
      <c r="AD57" s="314"/>
      <c r="AE57" s="314"/>
    </row>
    <row r="58" spans="1:31" ht="20.25" hidden="1" customHeight="1">
      <c r="A58" s="76"/>
      <c r="B58" s="164"/>
      <c r="C58" s="315"/>
      <c r="D58" s="315"/>
      <c r="E58" s="316"/>
      <c r="F58" s="316"/>
      <c r="G58" s="316"/>
      <c r="H58" s="316"/>
      <c r="I58" s="316"/>
      <c r="J58" s="316"/>
      <c r="K58" s="317"/>
      <c r="L58" s="318"/>
      <c r="M58" s="319">
        <f t="shared" si="7"/>
        <v>0</v>
      </c>
      <c r="N58" s="320"/>
      <c r="O58" s="321"/>
      <c r="P58" s="321"/>
      <c r="Q58" s="321"/>
      <c r="R58" s="321"/>
      <c r="S58" s="321"/>
      <c r="T58" s="321"/>
      <c r="U58" s="313"/>
      <c r="V58" s="313"/>
      <c r="W58" s="313"/>
      <c r="X58" s="313"/>
      <c r="Y58" s="313"/>
      <c r="Z58" s="314"/>
      <c r="AA58" s="314"/>
      <c r="AB58" s="314"/>
      <c r="AC58" s="314"/>
      <c r="AD58" s="314"/>
      <c r="AE58" s="314"/>
    </row>
    <row r="59" spans="1:31" ht="20.25" hidden="1" customHeight="1">
      <c r="A59" s="76"/>
      <c r="B59" s="164"/>
      <c r="C59" s="315"/>
      <c r="D59" s="315"/>
      <c r="E59" s="316"/>
      <c r="F59" s="316"/>
      <c r="G59" s="316"/>
      <c r="H59" s="316"/>
      <c r="I59" s="316"/>
      <c r="J59" s="316"/>
      <c r="K59" s="317"/>
      <c r="L59" s="318"/>
      <c r="M59" s="319">
        <f t="shared" si="7"/>
        <v>0</v>
      </c>
      <c r="N59" s="320"/>
      <c r="O59" s="321"/>
      <c r="P59" s="321"/>
      <c r="Q59" s="321"/>
      <c r="R59" s="321"/>
      <c r="S59" s="321"/>
      <c r="T59" s="321"/>
      <c r="U59" s="313"/>
      <c r="V59" s="313"/>
      <c r="W59" s="313"/>
      <c r="X59" s="313"/>
      <c r="Y59" s="313"/>
      <c r="Z59" s="314"/>
      <c r="AA59" s="314"/>
      <c r="AB59" s="314"/>
      <c r="AC59" s="314"/>
      <c r="AD59" s="314"/>
      <c r="AE59" s="314"/>
    </row>
    <row r="60" spans="1:31" ht="20.25" hidden="1" customHeight="1">
      <c r="A60" s="76"/>
      <c r="B60" s="164"/>
      <c r="C60" s="315"/>
      <c r="D60" s="315"/>
      <c r="E60" s="316"/>
      <c r="F60" s="316"/>
      <c r="G60" s="316"/>
      <c r="H60" s="316"/>
      <c r="I60" s="316"/>
      <c r="J60" s="316"/>
      <c r="K60" s="317"/>
      <c r="L60" s="318"/>
      <c r="M60" s="319">
        <f t="shared" si="7"/>
        <v>0</v>
      </c>
      <c r="N60" s="320"/>
      <c r="O60" s="321"/>
      <c r="P60" s="321"/>
      <c r="Q60" s="321"/>
      <c r="R60" s="321"/>
      <c r="S60" s="321"/>
      <c r="T60" s="321"/>
      <c r="U60" s="313"/>
      <c r="V60" s="313"/>
      <c r="W60" s="313"/>
      <c r="X60" s="313"/>
      <c r="Y60" s="313"/>
      <c r="Z60" s="314"/>
      <c r="AA60" s="314"/>
      <c r="AB60" s="314"/>
      <c r="AC60" s="314"/>
      <c r="AD60" s="314"/>
      <c r="AE60" s="314"/>
    </row>
    <row r="61" spans="1:31" ht="20.25" hidden="1" customHeight="1">
      <c r="A61" s="76"/>
      <c r="B61" s="164"/>
      <c r="C61" s="315"/>
      <c r="D61" s="315"/>
      <c r="E61" s="316"/>
      <c r="F61" s="316"/>
      <c r="G61" s="316"/>
      <c r="H61" s="316"/>
      <c r="I61" s="316"/>
      <c r="J61" s="316"/>
      <c r="K61" s="317"/>
      <c r="L61" s="318"/>
      <c r="M61" s="319">
        <f t="shared" si="7"/>
        <v>0</v>
      </c>
      <c r="N61" s="320"/>
      <c r="O61" s="321"/>
      <c r="P61" s="321"/>
      <c r="Q61" s="321"/>
      <c r="R61" s="321"/>
      <c r="S61" s="321"/>
      <c r="T61" s="321"/>
      <c r="U61" s="313"/>
      <c r="V61" s="313"/>
      <c r="W61" s="313"/>
      <c r="X61" s="313"/>
      <c r="Y61" s="313"/>
      <c r="Z61" s="314"/>
      <c r="AA61" s="314"/>
      <c r="AB61" s="314"/>
      <c r="AC61" s="314"/>
      <c r="AD61" s="314"/>
      <c r="AE61" s="314"/>
    </row>
    <row r="62" spans="1:31" ht="20.25" hidden="1" customHeight="1">
      <c r="A62" s="76"/>
      <c r="B62" s="164"/>
      <c r="C62" s="315"/>
      <c r="D62" s="315"/>
      <c r="E62" s="316"/>
      <c r="F62" s="316"/>
      <c r="G62" s="316"/>
      <c r="H62" s="316"/>
      <c r="I62" s="316"/>
      <c r="J62" s="316"/>
      <c r="K62" s="317"/>
      <c r="L62" s="318"/>
      <c r="M62" s="319">
        <f t="shared" si="7"/>
        <v>0</v>
      </c>
      <c r="N62" s="320"/>
      <c r="O62" s="321"/>
      <c r="P62" s="321"/>
      <c r="Q62" s="321"/>
      <c r="R62" s="321"/>
      <c r="S62" s="321"/>
      <c r="T62" s="321"/>
      <c r="U62" s="313"/>
      <c r="V62" s="313"/>
      <c r="W62" s="313"/>
      <c r="X62" s="313"/>
      <c r="Y62" s="313"/>
      <c r="Z62" s="314"/>
      <c r="AA62" s="314"/>
      <c r="AB62" s="314"/>
      <c r="AC62" s="314"/>
      <c r="AD62" s="314"/>
      <c r="AE62" s="314"/>
    </row>
    <row r="63" spans="1:31" ht="20.25" hidden="1" customHeight="1">
      <c r="A63" s="76"/>
      <c r="B63" s="164"/>
      <c r="C63" s="315"/>
      <c r="D63" s="315"/>
      <c r="E63" s="316"/>
      <c r="F63" s="316"/>
      <c r="G63" s="316"/>
      <c r="H63" s="316"/>
      <c r="I63" s="316"/>
      <c r="J63" s="316"/>
      <c r="K63" s="317"/>
      <c r="L63" s="318"/>
      <c r="M63" s="319">
        <f t="shared" si="7"/>
        <v>0</v>
      </c>
      <c r="N63" s="320"/>
      <c r="O63" s="321"/>
      <c r="P63" s="321"/>
      <c r="Q63" s="321"/>
      <c r="R63" s="321"/>
      <c r="S63" s="321"/>
      <c r="T63" s="321"/>
      <c r="U63" s="313"/>
      <c r="V63" s="313"/>
      <c r="W63" s="313"/>
      <c r="X63" s="313"/>
      <c r="Y63" s="313"/>
      <c r="Z63" s="314"/>
      <c r="AA63" s="314"/>
      <c r="AB63" s="314"/>
      <c r="AC63" s="314"/>
      <c r="AD63" s="314"/>
      <c r="AE63" s="314"/>
    </row>
    <row r="64" spans="1:31" ht="20.25" hidden="1" customHeight="1">
      <c r="A64" s="76"/>
      <c r="B64" s="164"/>
      <c r="C64" s="315"/>
      <c r="D64" s="315"/>
      <c r="E64" s="316"/>
      <c r="F64" s="316"/>
      <c r="G64" s="316"/>
      <c r="H64" s="316"/>
      <c r="I64" s="316"/>
      <c r="J64" s="316"/>
      <c r="K64" s="317"/>
      <c r="L64" s="318"/>
      <c r="M64" s="319">
        <f t="shared" si="7"/>
        <v>0</v>
      </c>
      <c r="N64" s="320"/>
      <c r="O64" s="321"/>
      <c r="P64" s="321"/>
      <c r="Q64" s="321"/>
      <c r="R64" s="321"/>
      <c r="S64" s="321"/>
      <c r="T64" s="321"/>
      <c r="U64" s="313"/>
      <c r="V64" s="313"/>
      <c r="W64" s="313"/>
      <c r="X64" s="313"/>
      <c r="Y64" s="313"/>
      <c r="Z64" s="314"/>
      <c r="AA64" s="314"/>
      <c r="AB64" s="314"/>
      <c r="AC64" s="314"/>
      <c r="AD64" s="314"/>
      <c r="AE64" s="314"/>
    </row>
    <row r="65" spans="1:31" ht="20.25" hidden="1" customHeight="1">
      <c r="A65" s="76"/>
      <c r="B65" s="164"/>
      <c r="C65" s="315"/>
      <c r="D65" s="315"/>
      <c r="E65" s="316"/>
      <c r="F65" s="316"/>
      <c r="G65" s="316"/>
      <c r="H65" s="316"/>
      <c r="I65" s="316"/>
      <c r="J65" s="316"/>
      <c r="K65" s="317"/>
      <c r="L65" s="318"/>
      <c r="M65" s="319">
        <f t="shared" si="7"/>
        <v>0</v>
      </c>
      <c r="N65" s="320"/>
      <c r="O65" s="321"/>
      <c r="P65" s="321"/>
      <c r="Q65" s="321"/>
      <c r="R65" s="321"/>
      <c r="S65" s="321"/>
      <c r="T65" s="321"/>
      <c r="U65" s="313"/>
      <c r="V65" s="313"/>
      <c r="W65" s="313"/>
      <c r="X65" s="313"/>
      <c r="Y65" s="313"/>
      <c r="Z65" s="314"/>
      <c r="AA65" s="314"/>
      <c r="AB65" s="314"/>
      <c r="AC65" s="314"/>
      <c r="AD65" s="314"/>
      <c r="AE65" s="314"/>
    </row>
    <row r="66" spans="1:31" ht="20.25" hidden="1" customHeight="1">
      <c r="A66" s="76"/>
      <c r="B66" s="164"/>
      <c r="C66" s="315"/>
      <c r="D66" s="315"/>
      <c r="E66" s="316"/>
      <c r="F66" s="316"/>
      <c r="G66" s="316"/>
      <c r="H66" s="316"/>
      <c r="I66" s="316"/>
      <c r="J66" s="316"/>
      <c r="K66" s="317"/>
      <c r="L66" s="318"/>
      <c r="M66" s="319">
        <f t="shared" si="7"/>
        <v>0</v>
      </c>
      <c r="N66" s="320"/>
      <c r="O66" s="321"/>
      <c r="P66" s="321"/>
      <c r="Q66" s="321"/>
      <c r="R66" s="321"/>
      <c r="S66" s="321"/>
      <c r="T66" s="321"/>
      <c r="U66" s="313"/>
      <c r="V66" s="313"/>
      <c r="W66" s="313"/>
      <c r="X66" s="313"/>
      <c r="Y66" s="313"/>
      <c r="Z66" s="314"/>
      <c r="AA66" s="314"/>
      <c r="AB66" s="314"/>
      <c r="AC66" s="314"/>
      <c r="AD66" s="314"/>
      <c r="AE66" s="314"/>
    </row>
    <row r="67" spans="1:31" ht="20.25" hidden="1" customHeight="1">
      <c r="A67" s="76"/>
      <c r="B67" s="164"/>
      <c r="C67" s="315"/>
      <c r="D67" s="315"/>
      <c r="E67" s="316"/>
      <c r="F67" s="316"/>
      <c r="G67" s="316"/>
      <c r="H67" s="316"/>
      <c r="I67" s="316"/>
      <c r="J67" s="316"/>
      <c r="K67" s="317"/>
      <c r="L67" s="318"/>
      <c r="M67" s="319">
        <f t="shared" si="7"/>
        <v>0</v>
      </c>
      <c r="N67" s="320"/>
      <c r="O67" s="321"/>
      <c r="P67" s="321"/>
      <c r="Q67" s="321"/>
      <c r="R67" s="321"/>
      <c r="S67" s="321"/>
      <c r="T67" s="321"/>
      <c r="U67" s="313"/>
      <c r="V67" s="313"/>
      <c r="W67" s="313"/>
      <c r="X67" s="313"/>
      <c r="Y67" s="313"/>
      <c r="Z67" s="314"/>
      <c r="AA67" s="314"/>
      <c r="AB67" s="314"/>
      <c r="AC67" s="314"/>
      <c r="AD67" s="314"/>
      <c r="AE67" s="314"/>
    </row>
    <row r="68" spans="1:31" ht="20.25" hidden="1" customHeight="1">
      <c r="A68" s="76"/>
      <c r="B68" s="164"/>
      <c r="C68" s="315"/>
      <c r="D68" s="315"/>
      <c r="E68" s="316"/>
      <c r="F68" s="316"/>
      <c r="G68" s="316"/>
      <c r="H68" s="316"/>
      <c r="I68" s="316"/>
      <c r="J68" s="316"/>
      <c r="K68" s="317"/>
      <c r="L68" s="318"/>
      <c r="M68" s="319">
        <f t="shared" si="7"/>
        <v>0</v>
      </c>
      <c r="N68" s="320"/>
      <c r="O68" s="321"/>
      <c r="P68" s="321"/>
      <c r="Q68" s="321"/>
      <c r="R68" s="321"/>
      <c r="S68" s="321"/>
      <c r="T68" s="321"/>
      <c r="U68" s="313"/>
      <c r="V68" s="313"/>
      <c r="W68" s="313"/>
      <c r="X68" s="313"/>
      <c r="Y68" s="313"/>
      <c r="Z68" s="314"/>
      <c r="AA68" s="314"/>
      <c r="AB68" s="314"/>
      <c r="AC68" s="314"/>
      <c r="AD68" s="314"/>
      <c r="AE68" s="314"/>
    </row>
    <row r="69" spans="1:31" ht="20.25" hidden="1" customHeight="1">
      <c r="A69" s="76"/>
      <c r="B69" s="164"/>
      <c r="C69" s="315"/>
      <c r="D69" s="315"/>
      <c r="E69" s="316"/>
      <c r="F69" s="316"/>
      <c r="G69" s="316"/>
      <c r="H69" s="316"/>
      <c r="I69" s="316"/>
      <c r="J69" s="316"/>
      <c r="K69" s="317"/>
      <c r="L69" s="318"/>
      <c r="M69" s="319">
        <f t="shared" si="7"/>
        <v>0</v>
      </c>
      <c r="N69" s="320"/>
      <c r="O69" s="321"/>
      <c r="P69" s="321"/>
      <c r="Q69" s="321"/>
      <c r="R69" s="321"/>
      <c r="S69" s="321"/>
      <c r="T69" s="321"/>
      <c r="U69" s="313"/>
      <c r="V69" s="313"/>
      <c r="W69" s="313"/>
      <c r="X69" s="313"/>
      <c r="Y69" s="313"/>
      <c r="Z69" s="314"/>
      <c r="AA69" s="314"/>
      <c r="AB69" s="314"/>
      <c r="AC69" s="314"/>
      <c r="AD69" s="314"/>
      <c r="AE69" s="314"/>
    </row>
    <row r="70" spans="1:31" ht="20.25" hidden="1" customHeight="1">
      <c r="A70" s="76"/>
      <c r="B70" s="164"/>
      <c r="C70" s="315"/>
      <c r="D70" s="315"/>
      <c r="E70" s="316"/>
      <c r="F70" s="316"/>
      <c r="G70" s="316"/>
      <c r="H70" s="316"/>
      <c r="I70" s="316"/>
      <c r="J70" s="316"/>
      <c r="K70" s="317"/>
      <c r="L70" s="318"/>
      <c r="M70" s="319">
        <f t="shared" si="7"/>
        <v>0</v>
      </c>
      <c r="N70" s="320"/>
      <c r="O70" s="321"/>
      <c r="P70" s="321"/>
      <c r="Q70" s="321"/>
      <c r="R70" s="321"/>
      <c r="S70" s="321"/>
      <c r="T70" s="321"/>
      <c r="U70" s="313"/>
      <c r="V70" s="313"/>
      <c r="W70" s="313"/>
      <c r="X70" s="313"/>
      <c r="Y70" s="313"/>
      <c r="Z70" s="314"/>
      <c r="AA70" s="314"/>
      <c r="AB70" s="314"/>
      <c r="AC70" s="314"/>
      <c r="AD70" s="314"/>
      <c r="AE70" s="314"/>
    </row>
    <row r="71" spans="1:31" ht="20.25" hidden="1" customHeight="1">
      <c r="A71" s="76"/>
      <c r="B71" s="164"/>
      <c r="C71" s="315"/>
      <c r="D71" s="315"/>
      <c r="E71" s="316"/>
      <c r="F71" s="316"/>
      <c r="G71" s="316"/>
      <c r="H71" s="316"/>
      <c r="I71" s="316"/>
      <c r="J71" s="316"/>
      <c r="K71" s="317"/>
      <c r="L71" s="318"/>
      <c r="M71" s="319">
        <f t="shared" si="7"/>
        <v>0</v>
      </c>
      <c r="N71" s="320"/>
      <c r="O71" s="321"/>
      <c r="P71" s="321"/>
      <c r="Q71" s="321"/>
      <c r="R71" s="321"/>
      <c r="S71" s="321"/>
      <c r="T71" s="321"/>
      <c r="U71" s="313"/>
      <c r="V71" s="313"/>
      <c r="W71" s="313"/>
      <c r="X71" s="313"/>
      <c r="Y71" s="313"/>
      <c r="Z71" s="314"/>
      <c r="AA71" s="314"/>
      <c r="AB71" s="314"/>
      <c r="AC71" s="314"/>
      <c r="AD71" s="314"/>
      <c r="AE71" s="314"/>
    </row>
    <row r="72" spans="1:31" ht="20.25" hidden="1" customHeight="1">
      <c r="A72" s="76"/>
      <c r="B72" s="164"/>
      <c r="C72" s="315"/>
      <c r="D72" s="315"/>
      <c r="E72" s="316"/>
      <c r="F72" s="316"/>
      <c r="G72" s="316"/>
      <c r="H72" s="316"/>
      <c r="I72" s="316"/>
      <c r="J72" s="316"/>
      <c r="K72" s="317"/>
      <c r="L72" s="318"/>
      <c r="M72" s="319">
        <f t="shared" si="7"/>
        <v>0</v>
      </c>
      <c r="N72" s="320"/>
      <c r="O72" s="321"/>
      <c r="P72" s="321"/>
      <c r="Q72" s="321"/>
      <c r="R72" s="321"/>
      <c r="S72" s="321"/>
      <c r="T72" s="321"/>
      <c r="U72" s="313"/>
      <c r="V72" s="313"/>
      <c r="W72" s="313"/>
      <c r="X72" s="313"/>
      <c r="Y72" s="313"/>
      <c r="Z72" s="314"/>
      <c r="AA72" s="314"/>
      <c r="AB72" s="314"/>
      <c r="AC72" s="314"/>
      <c r="AD72" s="314"/>
      <c r="AE72" s="314"/>
    </row>
    <row r="73" spans="1:31" ht="20.25" hidden="1" customHeight="1">
      <c r="A73" s="76"/>
      <c r="B73" s="164"/>
      <c r="C73" s="315"/>
      <c r="D73" s="315"/>
      <c r="E73" s="316"/>
      <c r="F73" s="316"/>
      <c r="G73" s="316"/>
      <c r="H73" s="316"/>
      <c r="I73" s="316"/>
      <c r="J73" s="316"/>
      <c r="K73" s="317"/>
      <c r="L73" s="318"/>
      <c r="M73" s="319">
        <f t="shared" si="7"/>
        <v>0</v>
      </c>
      <c r="N73" s="320"/>
      <c r="O73" s="321"/>
      <c r="P73" s="321"/>
      <c r="Q73" s="321"/>
      <c r="R73" s="321"/>
      <c r="S73" s="321"/>
      <c r="T73" s="321"/>
      <c r="U73" s="313"/>
      <c r="V73" s="313"/>
      <c r="W73" s="313"/>
      <c r="X73" s="313"/>
      <c r="Y73" s="313"/>
      <c r="Z73" s="314"/>
      <c r="AA73" s="314"/>
      <c r="AB73" s="314"/>
      <c r="AC73" s="314"/>
      <c r="AD73" s="314"/>
      <c r="AE73" s="314"/>
    </row>
    <row r="74" spans="1:31" ht="20.25" hidden="1" customHeight="1">
      <c r="A74" s="76"/>
      <c r="B74" s="164"/>
      <c r="C74" s="315"/>
      <c r="D74" s="315"/>
      <c r="E74" s="316"/>
      <c r="F74" s="316"/>
      <c r="G74" s="316"/>
      <c r="H74" s="316"/>
      <c r="I74" s="316"/>
      <c r="J74" s="316"/>
      <c r="K74" s="317"/>
      <c r="L74" s="318"/>
      <c r="M74" s="319">
        <f t="shared" si="7"/>
        <v>0</v>
      </c>
      <c r="N74" s="320"/>
      <c r="O74" s="321"/>
      <c r="P74" s="321"/>
      <c r="Q74" s="321"/>
      <c r="R74" s="321"/>
      <c r="S74" s="321"/>
      <c r="T74" s="321"/>
      <c r="U74" s="313"/>
      <c r="V74" s="313"/>
      <c r="W74" s="313"/>
      <c r="X74" s="313"/>
      <c r="Y74" s="313"/>
      <c r="Z74" s="314"/>
      <c r="AA74" s="314"/>
      <c r="AB74" s="314"/>
      <c r="AC74" s="314"/>
      <c r="AD74" s="314"/>
      <c r="AE74" s="314"/>
    </row>
    <row r="75" spans="1:31" ht="20.25" hidden="1" customHeight="1">
      <c r="A75" s="76"/>
      <c r="B75" s="101"/>
      <c r="C75" s="315"/>
      <c r="D75" s="315"/>
      <c r="E75" s="316"/>
      <c r="F75" s="316"/>
      <c r="G75" s="316"/>
      <c r="H75" s="316"/>
      <c r="I75" s="316"/>
      <c r="J75" s="316"/>
      <c r="K75" s="317"/>
      <c r="L75" s="318"/>
      <c r="M75" s="319">
        <f t="shared" si="7"/>
        <v>0</v>
      </c>
      <c r="N75" s="320"/>
      <c r="O75" s="321"/>
      <c r="P75" s="321"/>
      <c r="Q75" s="321"/>
      <c r="R75" s="321"/>
      <c r="S75" s="321"/>
      <c r="T75" s="321"/>
      <c r="U75" s="313"/>
      <c r="V75" s="313"/>
      <c r="W75" s="313"/>
      <c r="X75" s="313"/>
      <c r="Y75" s="313"/>
      <c r="Z75" s="314"/>
      <c r="AA75" s="314"/>
      <c r="AB75" s="314"/>
      <c r="AC75" s="314"/>
      <c r="AD75" s="314"/>
      <c r="AE75" s="314"/>
    </row>
    <row r="76" spans="1:31" ht="20.25" hidden="1" customHeight="1">
      <c r="A76" s="76"/>
      <c r="B76" s="101"/>
      <c r="C76" s="315"/>
      <c r="D76" s="315"/>
      <c r="E76" s="316"/>
      <c r="F76" s="316"/>
      <c r="G76" s="316"/>
      <c r="H76" s="316"/>
      <c r="I76" s="316"/>
      <c r="J76" s="316"/>
      <c r="K76" s="317"/>
      <c r="L76" s="318"/>
      <c r="M76" s="319">
        <f t="shared" ref="M76:M92" si="8">SUM(O76,Q76,S76)</f>
        <v>0</v>
      </c>
      <c r="N76" s="320"/>
      <c r="O76" s="316"/>
      <c r="P76" s="316"/>
      <c r="Q76" s="316"/>
      <c r="R76" s="316"/>
      <c r="S76" s="316"/>
      <c r="T76" s="316"/>
      <c r="U76" s="313"/>
      <c r="V76" s="313"/>
      <c r="W76" s="313"/>
      <c r="X76" s="313"/>
      <c r="Y76" s="313"/>
      <c r="Z76" s="314"/>
      <c r="AA76" s="314"/>
      <c r="AB76" s="314"/>
      <c r="AC76" s="314"/>
      <c r="AD76" s="314"/>
      <c r="AE76" s="314"/>
    </row>
    <row r="77" spans="1:31" ht="20.25" hidden="1" customHeight="1">
      <c r="A77" s="76"/>
      <c r="B77" s="101"/>
      <c r="C77" s="315"/>
      <c r="D77" s="315"/>
      <c r="E77" s="316"/>
      <c r="F77" s="316"/>
      <c r="G77" s="316"/>
      <c r="H77" s="316"/>
      <c r="I77" s="316"/>
      <c r="J77" s="316"/>
      <c r="K77" s="317"/>
      <c r="L77" s="318"/>
      <c r="M77" s="319">
        <f t="shared" si="8"/>
        <v>0</v>
      </c>
      <c r="N77" s="320"/>
      <c r="O77" s="316"/>
      <c r="P77" s="316"/>
      <c r="Q77" s="316"/>
      <c r="R77" s="316"/>
      <c r="S77" s="316"/>
      <c r="T77" s="316"/>
      <c r="U77" s="313"/>
      <c r="V77" s="313"/>
      <c r="W77" s="313"/>
      <c r="X77" s="313"/>
      <c r="Y77" s="313"/>
      <c r="Z77" s="314"/>
      <c r="AA77" s="314"/>
      <c r="AB77" s="314"/>
      <c r="AC77" s="314"/>
      <c r="AD77" s="314"/>
      <c r="AE77" s="314"/>
    </row>
    <row r="78" spans="1:31" ht="20.25" hidden="1" customHeight="1">
      <c r="A78" s="76"/>
      <c r="B78" s="101"/>
      <c r="C78" s="315"/>
      <c r="D78" s="315"/>
      <c r="E78" s="316"/>
      <c r="F78" s="316"/>
      <c r="G78" s="316"/>
      <c r="H78" s="316"/>
      <c r="I78" s="316"/>
      <c r="J78" s="316"/>
      <c r="K78" s="317"/>
      <c r="L78" s="318"/>
      <c r="M78" s="319">
        <f t="shared" si="8"/>
        <v>0</v>
      </c>
      <c r="N78" s="320"/>
      <c r="O78" s="316"/>
      <c r="P78" s="316"/>
      <c r="Q78" s="316"/>
      <c r="R78" s="316"/>
      <c r="S78" s="316"/>
      <c r="T78" s="316"/>
      <c r="U78" s="313"/>
      <c r="V78" s="313"/>
      <c r="W78" s="313"/>
      <c r="X78" s="313"/>
      <c r="Y78" s="313"/>
      <c r="Z78" s="314"/>
      <c r="AA78" s="314"/>
      <c r="AB78" s="314"/>
      <c r="AC78" s="314"/>
      <c r="AD78" s="314"/>
      <c r="AE78" s="314"/>
    </row>
    <row r="79" spans="1:31" ht="20.25" hidden="1" customHeight="1">
      <c r="A79" s="76"/>
      <c r="B79" s="101"/>
      <c r="C79" s="315"/>
      <c r="D79" s="315"/>
      <c r="E79" s="316"/>
      <c r="F79" s="316"/>
      <c r="G79" s="316"/>
      <c r="H79" s="316"/>
      <c r="I79" s="316"/>
      <c r="J79" s="316"/>
      <c r="K79" s="317"/>
      <c r="L79" s="318"/>
      <c r="M79" s="319">
        <f t="shared" si="8"/>
        <v>0</v>
      </c>
      <c r="N79" s="320"/>
      <c r="O79" s="316"/>
      <c r="P79" s="316"/>
      <c r="Q79" s="316"/>
      <c r="R79" s="316"/>
      <c r="S79" s="316"/>
      <c r="T79" s="316"/>
      <c r="U79" s="313"/>
      <c r="V79" s="313"/>
      <c r="W79" s="313"/>
      <c r="X79" s="313"/>
      <c r="Y79" s="313"/>
      <c r="Z79" s="314"/>
      <c r="AA79" s="314"/>
      <c r="AB79" s="314"/>
      <c r="AC79" s="314"/>
      <c r="AD79" s="314"/>
      <c r="AE79" s="314"/>
    </row>
    <row r="80" spans="1:31" ht="20.25" hidden="1" customHeight="1">
      <c r="A80" s="76"/>
      <c r="B80" s="101"/>
      <c r="C80" s="315"/>
      <c r="D80" s="315"/>
      <c r="E80" s="316"/>
      <c r="F80" s="316"/>
      <c r="G80" s="316"/>
      <c r="H80" s="316"/>
      <c r="I80" s="316"/>
      <c r="J80" s="316"/>
      <c r="K80" s="317"/>
      <c r="L80" s="318"/>
      <c r="M80" s="319">
        <f t="shared" si="8"/>
        <v>0</v>
      </c>
      <c r="N80" s="320"/>
      <c r="O80" s="316"/>
      <c r="P80" s="316"/>
      <c r="Q80" s="316"/>
      <c r="R80" s="316"/>
      <c r="S80" s="316"/>
      <c r="T80" s="316"/>
      <c r="U80" s="313"/>
      <c r="V80" s="313"/>
      <c r="W80" s="313"/>
      <c r="X80" s="313"/>
      <c r="Y80" s="313"/>
      <c r="Z80" s="314"/>
      <c r="AA80" s="314"/>
      <c r="AB80" s="314"/>
      <c r="AC80" s="314"/>
      <c r="AD80" s="314"/>
      <c r="AE80" s="314"/>
    </row>
    <row r="81" spans="1:31" ht="20.25" hidden="1" customHeight="1">
      <c r="A81" s="76"/>
      <c r="B81" s="101"/>
      <c r="C81" s="315"/>
      <c r="D81" s="315"/>
      <c r="E81" s="316"/>
      <c r="F81" s="316"/>
      <c r="G81" s="316"/>
      <c r="H81" s="316"/>
      <c r="I81" s="316"/>
      <c r="J81" s="316"/>
      <c r="K81" s="317"/>
      <c r="L81" s="318"/>
      <c r="M81" s="319">
        <f t="shared" si="8"/>
        <v>0</v>
      </c>
      <c r="N81" s="320"/>
      <c r="O81" s="316"/>
      <c r="P81" s="316"/>
      <c r="Q81" s="316"/>
      <c r="R81" s="316"/>
      <c r="S81" s="316"/>
      <c r="T81" s="316"/>
      <c r="U81" s="313"/>
      <c r="V81" s="313"/>
      <c r="W81" s="313"/>
      <c r="X81" s="313"/>
      <c r="Y81" s="313"/>
      <c r="Z81" s="314"/>
      <c r="AA81" s="314"/>
      <c r="AB81" s="314"/>
      <c r="AC81" s="314"/>
      <c r="AD81" s="314"/>
      <c r="AE81" s="314"/>
    </row>
    <row r="82" spans="1:31" ht="20.25" hidden="1" customHeight="1">
      <c r="A82" s="76"/>
      <c r="B82" s="101"/>
      <c r="C82" s="315"/>
      <c r="D82" s="315"/>
      <c r="E82" s="316"/>
      <c r="F82" s="316"/>
      <c r="G82" s="316"/>
      <c r="H82" s="316"/>
      <c r="I82" s="316"/>
      <c r="J82" s="316"/>
      <c r="K82" s="317"/>
      <c r="L82" s="318"/>
      <c r="M82" s="319">
        <f t="shared" si="8"/>
        <v>0</v>
      </c>
      <c r="N82" s="320"/>
      <c r="O82" s="316"/>
      <c r="P82" s="316"/>
      <c r="Q82" s="316"/>
      <c r="R82" s="316"/>
      <c r="S82" s="316"/>
      <c r="T82" s="316"/>
      <c r="U82" s="313"/>
      <c r="V82" s="313"/>
      <c r="W82" s="313"/>
      <c r="X82" s="313"/>
      <c r="Y82" s="313"/>
      <c r="Z82" s="314"/>
      <c r="AA82" s="314"/>
      <c r="AB82" s="314"/>
      <c r="AC82" s="314"/>
      <c r="AD82" s="314"/>
      <c r="AE82" s="314"/>
    </row>
    <row r="83" spans="1:31" ht="20.25" hidden="1" customHeight="1">
      <c r="A83" s="76"/>
      <c r="B83" s="101"/>
      <c r="C83" s="315"/>
      <c r="D83" s="315"/>
      <c r="E83" s="316"/>
      <c r="F83" s="316"/>
      <c r="G83" s="316"/>
      <c r="H83" s="316"/>
      <c r="I83" s="316"/>
      <c r="J83" s="316"/>
      <c r="K83" s="317"/>
      <c r="L83" s="318"/>
      <c r="M83" s="319">
        <f t="shared" si="8"/>
        <v>0</v>
      </c>
      <c r="N83" s="320"/>
      <c r="O83" s="316"/>
      <c r="P83" s="316"/>
      <c r="Q83" s="316"/>
      <c r="R83" s="316"/>
      <c r="S83" s="316"/>
      <c r="T83" s="316"/>
      <c r="U83" s="313"/>
      <c r="V83" s="313"/>
      <c r="W83" s="313"/>
      <c r="X83" s="313"/>
      <c r="Y83" s="313"/>
      <c r="Z83" s="314"/>
      <c r="AA83" s="314"/>
      <c r="AB83" s="314"/>
      <c r="AC83" s="314"/>
      <c r="AD83" s="314"/>
      <c r="AE83" s="314"/>
    </row>
    <row r="84" spans="1:31" ht="20.25" hidden="1" customHeight="1">
      <c r="A84" s="76"/>
      <c r="B84" s="101"/>
      <c r="C84" s="315"/>
      <c r="D84" s="315"/>
      <c r="E84" s="316"/>
      <c r="F84" s="316"/>
      <c r="G84" s="316"/>
      <c r="H84" s="316"/>
      <c r="I84" s="316"/>
      <c r="J84" s="316"/>
      <c r="K84" s="317"/>
      <c r="L84" s="318"/>
      <c r="M84" s="319">
        <f t="shared" si="8"/>
        <v>0</v>
      </c>
      <c r="N84" s="320"/>
      <c r="O84" s="316"/>
      <c r="P84" s="316"/>
      <c r="Q84" s="316"/>
      <c r="R84" s="316"/>
      <c r="S84" s="316"/>
      <c r="T84" s="316"/>
      <c r="U84" s="313"/>
      <c r="V84" s="313"/>
      <c r="W84" s="313"/>
      <c r="X84" s="313"/>
      <c r="Y84" s="313"/>
      <c r="Z84" s="314"/>
      <c r="AA84" s="314"/>
      <c r="AB84" s="314"/>
      <c r="AC84" s="314"/>
      <c r="AD84" s="314"/>
      <c r="AE84" s="314"/>
    </row>
    <row r="85" spans="1:31" ht="20.25" hidden="1" customHeight="1">
      <c r="A85" s="76"/>
      <c r="B85" s="101"/>
      <c r="C85" s="315"/>
      <c r="D85" s="315"/>
      <c r="E85" s="316"/>
      <c r="F85" s="316"/>
      <c r="G85" s="316"/>
      <c r="H85" s="316"/>
      <c r="I85" s="316"/>
      <c r="J85" s="316"/>
      <c r="K85" s="317"/>
      <c r="L85" s="318"/>
      <c r="M85" s="319">
        <f t="shared" si="8"/>
        <v>0</v>
      </c>
      <c r="N85" s="320"/>
      <c r="O85" s="316"/>
      <c r="P85" s="316"/>
      <c r="Q85" s="316"/>
      <c r="R85" s="316"/>
      <c r="S85" s="316"/>
      <c r="T85" s="316"/>
      <c r="U85" s="313"/>
      <c r="V85" s="313"/>
      <c r="W85" s="313"/>
      <c r="X85" s="313"/>
      <c r="Y85" s="313"/>
      <c r="Z85" s="314"/>
      <c r="AA85" s="314"/>
      <c r="AB85" s="314"/>
      <c r="AC85" s="314"/>
      <c r="AD85" s="314"/>
      <c r="AE85" s="314"/>
    </row>
    <row r="86" spans="1:31" ht="20.25" hidden="1" customHeight="1">
      <c r="A86" s="76"/>
      <c r="B86" s="101"/>
      <c r="C86" s="315"/>
      <c r="D86" s="315"/>
      <c r="E86" s="316"/>
      <c r="F86" s="316"/>
      <c r="G86" s="316"/>
      <c r="H86" s="316"/>
      <c r="I86" s="316"/>
      <c r="J86" s="316"/>
      <c r="K86" s="317"/>
      <c r="L86" s="318"/>
      <c r="M86" s="319">
        <f t="shared" si="8"/>
        <v>0</v>
      </c>
      <c r="N86" s="320"/>
      <c r="O86" s="316"/>
      <c r="P86" s="316"/>
      <c r="Q86" s="316"/>
      <c r="R86" s="316"/>
      <c r="S86" s="316"/>
      <c r="T86" s="316"/>
      <c r="U86" s="313"/>
      <c r="V86" s="313"/>
      <c r="W86" s="313"/>
      <c r="X86" s="313"/>
      <c r="Y86" s="313"/>
      <c r="Z86" s="314"/>
      <c r="AA86" s="314"/>
      <c r="AB86" s="314"/>
      <c r="AC86" s="314"/>
      <c r="AD86" s="314"/>
      <c r="AE86" s="314"/>
    </row>
    <row r="87" spans="1:31" ht="20.25" hidden="1" customHeight="1">
      <c r="A87" s="76"/>
      <c r="B87" s="101"/>
      <c r="C87" s="315"/>
      <c r="D87" s="315"/>
      <c r="E87" s="316"/>
      <c r="F87" s="316"/>
      <c r="G87" s="316"/>
      <c r="H87" s="316"/>
      <c r="I87" s="316"/>
      <c r="J87" s="316"/>
      <c r="K87" s="317"/>
      <c r="L87" s="318"/>
      <c r="M87" s="319">
        <f t="shared" si="8"/>
        <v>0</v>
      </c>
      <c r="N87" s="320"/>
      <c r="O87" s="316"/>
      <c r="P87" s="316"/>
      <c r="Q87" s="316"/>
      <c r="R87" s="316"/>
      <c r="S87" s="316"/>
      <c r="T87" s="316"/>
      <c r="U87" s="313"/>
      <c r="V87" s="313"/>
      <c r="W87" s="313"/>
      <c r="X87" s="313"/>
      <c r="Y87" s="313"/>
      <c r="Z87" s="314"/>
      <c r="AA87" s="314"/>
      <c r="AB87" s="314"/>
      <c r="AC87" s="314"/>
      <c r="AD87" s="314"/>
      <c r="AE87" s="314"/>
    </row>
    <row r="88" spans="1:31" ht="20.25" hidden="1" customHeight="1">
      <c r="A88" s="76"/>
      <c r="B88" s="101"/>
      <c r="C88" s="315"/>
      <c r="D88" s="315"/>
      <c r="E88" s="316"/>
      <c r="F88" s="316"/>
      <c r="G88" s="316"/>
      <c r="H88" s="316"/>
      <c r="I88" s="316"/>
      <c r="J88" s="316"/>
      <c r="K88" s="317"/>
      <c r="L88" s="318"/>
      <c r="M88" s="319">
        <f t="shared" si="8"/>
        <v>0</v>
      </c>
      <c r="N88" s="320"/>
      <c r="O88" s="316"/>
      <c r="P88" s="316"/>
      <c r="Q88" s="316"/>
      <c r="R88" s="316"/>
      <c r="S88" s="316"/>
      <c r="T88" s="316"/>
      <c r="U88" s="313"/>
      <c r="V88" s="313"/>
      <c r="W88" s="313"/>
      <c r="X88" s="313"/>
      <c r="Y88" s="313"/>
      <c r="Z88" s="314"/>
      <c r="AA88" s="314"/>
      <c r="AB88" s="314"/>
      <c r="AC88" s="314"/>
      <c r="AD88" s="314"/>
      <c r="AE88" s="314"/>
    </row>
    <row r="89" spans="1:31" ht="20.25" hidden="1" customHeight="1">
      <c r="A89" s="76"/>
      <c r="B89" s="101"/>
      <c r="C89" s="315"/>
      <c r="D89" s="315"/>
      <c r="E89" s="316"/>
      <c r="F89" s="316"/>
      <c r="G89" s="316"/>
      <c r="H89" s="316"/>
      <c r="I89" s="316"/>
      <c r="J89" s="316"/>
      <c r="K89" s="317"/>
      <c r="L89" s="318"/>
      <c r="M89" s="319">
        <f t="shared" si="8"/>
        <v>0</v>
      </c>
      <c r="N89" s="320"/>
      <c r="O89" s="316"/>
      <c r="P89" s="316"/>
      <c r="Q89" s="316"/>
      <c r="R89" s="316"/>
      <c r="S89" s="316"/>
      <c r="T89" s="316"/>
      <c r="U89" s="313"/>
      <c r="V89" s="313"/>
      <c r="W89" s="313"/>
      <c r="X89" s="313"/>
      <c r="Y89" s="313"/>
      <c r="Z89" s="314"/>
      <c r="AA89" s="314"/>
      <c r="AB89" s="314"/>
      <c r="AC89" s="314"/>
      <c r="AD89" s="314"/>
      <c r="AE89" s="314"/>
    </row>
    <row r="90" spans="1:31" ht="20.25" hidden="1" customHeight="1">
      <c r="A90" s="76"/>
      <c r="B90" s="101"/>
      <c r="C90" s="315"/>
      <c r="D90" s="315"/>
      <c r="E90" s="316"/>
      <c r="F90" s="316"/>
      <c r="G90" s="316"/>
      <c r="H90" s="316"/>
      <c r="I90" s="316"/>
      <c r="J90" s="316"/>
      <c r="K90" s="317"/>
      <c r="L90" s="318"/>
      <c r="M90" s="319">
        <f t="shared" si="8"/>
        <v>0</v>
      </c>
      <c r="N90" s="320"/>
      <c r="O90" s="316"/>
      <c r="P90" s="316"/>
      <c r="Q90" s="316"/>
      <c r="R90" s="316"/>
      <c r="S90" s="316"/>
      <c r="T90" s="316"/>
      <c r="U90" s="313"/>
      <c r="V90" s="313"/>
      <c r="W90" s="313"/>
      <c r="X90" s="313"/>
      <c r="Y90" s="313"/>
      <c r="Z90" s="314"/>
      <c r="AA90" s="314"/>
      <c r="AB90" s="314"/>
      <c r="AC90" s="314"/>
      <c r="AD90" s="314"/>
      <c r="AE90" s="314"/>
    </row>
    <row r="91" spans="1:31" ht="20.25" hidden="1" customHeight="1">
      <c r="A91" s="76"/>
      <c r="B91" s="101"/>
      <c r="C91" s="315"/>
      <c r="D91" s="315"/>
      <c r="E91" s="316"/>
      <c r="F91" s="316"/>
      <c r="G91" s="316"/>
      <c r="H91" s="316"/>
      <c r="I91" s="316"/>
      <c r="J91" s="316"/>
      <c r="K91" s="317"/>
      <c r="L91" s="318"/>
      <c r="M91" s="319">
        <f t="shared" si="8"/>
        <v>0</v>
      </c>
      <c r="N91" s="320"/>
      <c r="O91" s="316"/>
      <c r="P91" s="316"/>
      <c r="Q91" s="316"/>
      <c r="R91" s="316"/>
      <c r="S91" s="316"/>
      <c r="T91" s="316"/>
      <c r="U91" s="313"/>
      <c r="V91" s="313"/>
      <c r="W91" s="313"/>
      <c r="X91" s="313"/>
      <c r="Y91" s="313"/>
      <c r="Z91" s="314"/>
      <c r="AA91" s="314"/>
      <c r="AB91" s="314"/>
      <c r="AC91" s="314"/>
      <c r="AD91" s="314"/>
      <c r="AE91" s="314"/>
    </row>
    <row r="92" spans="1:31" ht="20.25" hidden="1" customHeight="1">
      <c r="A92" s="76"/>
      <c r="B92" s="101"/>
      <c r="C92" s="315"/>
      <c r="D92" s="315"/>
      <c r="E92" s="316"/>
      <c r="F92" s="316"/>
      <c r="G92" s="316"/>
      <c r="H92" s="316"/>
      <c r="I92" s="316"/>
      <c r="J92" s="316"/>
      <c r="K92" s="317"/>
      <c r="L92" s="318"/>
      <c r="M92" s="319">
        <f t="shared" si="8"/>
        <v>0</v>
      </c>
      <c r="N92" s="320"/>
      <c r="O92" s="316"/>
      <c r="P92" s="316"/>
      <c r="Q92" s="316"/>
      <c r="R92" s="316"/>
      <c r="S92" s="316"/>
      <c r="T92" s="316"/>
      <c r="U92" s="313"/>
      <c r="V92" s="313"/>
      <c r="W92" s="313"/>
      <c r="X92" s="313"/>
      <c r="Y92" s="313"/>
      <c r="Z92" s="314"/>
      <c r="AA92" s="314"/>
      <c r="AB92" s="314"/>
      <c r="AC92" s="314"/>
      <c r="AD92" s="314"/>
      <c r="AE92" s="314"/>
    </row>
    <row r="93" spans="1:31" ht="20.25" hidden="1" customHeight="1">
      <c r="A93" s="76"/>
      <c r="B93" s="101"/>
      <c r="C93" s="315"/>
      <c r="D93" s="315"/>
      <c r="E93" s="316"/>
      <c r="F93" s="316"/>
      <c r="G93" s="316"/>
      <c r="H93" s="316"/>
      <c r="I93" s="316"/>
      <c r="J93" s="316"/>
      <c r="K93" s="317"/>
      <c r="L93" s="318"/>
      <c r="M93" s="319">
        <f t="shared" ref="M93:M98" si="9">SUM(O93,Q93,S93)</f>
        <v>0</v>
      </c>
      <c r="N93" s="320"/>
      <c r="O93" s="316"/>
      <c r="P93" s="316"/>
      <c r="Q93" s="316"/>
      <c r="R93" s="316"/>
      <c r="S93" s="316"/>
      <c r="T93" s="316"/>
      <c r="U93" s="313"/>
      <c r="V93" s="313"/>
      <c r="W93" s="313"/>
      <c r="X93" s="313"/>
      <c r="Y93" s="313"/>
      <c r="Z93" s="314"/>
      <c r="AA93" s="314"/>
      <c r="AB93" s="314"/>
      <c r="AC93" s="314"/>
      <c r="AD93" s="314"/>
      <c r="AE93" s="314"/>
    </row>
    <row r="94" spans="1:31" ht="20.25" hidden="1" customHeight="1">
      <c r="A94" s="76"/>
      <c r="B94" s="101"/>
      <c r="C94" s="315"/>
      <c r="D94" s="315"/>
      <c r="E94" s="316"/>
      <c r="F94" s="316"/>
      <c r="G94" s="316"/>
      <c r="H94" s="316"/>
      <c r="I94" s="316"/>
      <c r="J94" s="316"/>
      <c r="K94" s="317"/>
      <c r="L94" s="318"/>
      <c r="M94" s="319">
        <f t="shared" si="9"/>
        <v>0</v>
      </c>
      <c r="N94" s="320"/>
      <c r="O94" s="316"/>
      <c r="P94" s="316"/>
      <c r="Q94" s="316"/>
      <c r="R94" s="316"/>
      <c r="S94" s="316"/>
      <c r="T94" s="316"/>
      <c r="U94" s="313"/>
      <c r="V94" s="313"/>
      <c r="W94" s="313"/>
      <c r="X94" s="313"/>
      <c r="Y94" s="313"/>
      <c r="Z94" s="314"/>
      <c r="AA94" s="314"/>
      <c r="AB94" s="314"/>
      <c r="AC94" s="314"/>
      <c r="AD94" s="314"/>
      <c r="AE94" s="314"/>
    </row>
    <row r="95" spans="1:31" ht="20.25" hidden="1" customHeight="1">
      <c r="A95" s="76"/>
      <c r="B95" s="101"/>
      <c r="C95" s="315"/>
      <c r="D95" s="315"/>
      <c r="E95" s="316"/>
      <c r="F95" s="316"/>
      <c r="G95" s="316"/>
      <c r="H95" s="316"/>
      <c r="I95" s="316"/>
      <c r="J95" s="316"/>
      <c r="K95" s="317"/>
      <c r="L95" s="318"/>
      <c r="M95" s="319">
        <f t="shared" si="9"/>
        <v>0</v>
      </c>
      <c r="N95" s="320"/>
      <c r="O95" s="316"/>
      <c r="P95" s="316"/>
      <c r="Q95" s="316"/>
      <c r="R95" s="316"/>
      <c r="S95" s="316"/>
      <c r="T95" s="316"/>
      <c r="U95" s="313"/>
      <c r="V95" s="313"/>
      <c r="W95" s="313"/>
      <c r="X95" s="313"/>
      <c r="Y95" s="313"/>
      <c r="Z95" s="314"/>
      <c r="AA95" s="314"/>
      <c r="AB95" s="314"/>
      <c r="AC95" s="314"/>
      <c r="AD95" s="314"/>
      <c r="AE95" s="314"/>
    </row>
    <row r="96" spans="1:31" ht="20.25" hidden="1" customHeight="1">
      <c r="A96" s="76"/>
      <c r="B96" s="101"/>
      <c r="C96" s="315"/>
      <c r="D96" s="315"/>
      <c r="E96" s="316"/>
      <c r="F96" s="316"/>
      <c r="G96" s="316"/>
      <c r="H96" s="316"/>
      <c r="I96" s="316"/>
      <c r="J96" s="316"/>
      <c r="K96" s="317"/>
      <c r="L96" s="318"/>
      <c r="M96" s="319">
        <f t="shared" si="9"/>
        <v>0</v>
      </c>
      <c r="N96" s="320"/>
      <c r="O96" s="316"/>
      <c r="P96" s="316"/>
      <c r="Q96" s="316"/>
      <c r="R96" s="316"/>
      <c r="S96" s="316"/>
      <c r="T96" s="316"/>
      <c r="U96" s="313"/>
      <c r="V96" s="313"/>
      <c r="W96" s="313"/>
      <c r="X96" s="313"/>
      <c r="Y96" s="313"/>
      <c r="Z96" s="314"/>
      <c r="AA96" s="314"/>
      <c r="AB96" s="314"/>
      <c r="AC96" s="314"/>
      <c r="AD96" s="314"/>
      <c r="AE96" s="314"/>
    </row>
    <row r="97" spans="1:31" ht="20.25" hidden="1" customHeight="1">
      <c r="A97" s="76"/>
      <c r="B97" s="101"/>
      <c r="C97" s="315"/>
      <c r="D97" s="315"/>
      <c r="E97" s="316"/>
      <c r="F97" s="316"/>
      <c r="G97" s="316"/>
      <c r="H97" s="316"/>
      <c r="I97" s="316"/>
      <c r="J97" s="316"/>
      <c r="K97" s="317"/>
      <c r="L97" s="318"/>
      <c r="M97" s="319">
        <f t="shared" si="9"/>
        <v>0</v>
      </c>
      <c r="N97" s="320"/>
      <c r="O97" s="316"/>
      <c r="P97" s="316"/>
      <c r="Q97" s="316"/>
      <c r="R97" s="316"/>
      <c r="S97" s="316"/>
      <c r="T97" s="316"/>
      <c r="U97" s="313"/>
      <c r="V97" s="313"/>
      <c r="W97" s="313"/>
      <c r="X97" s="313"/>
      <c r="Y97" s="313"/>
      <c r="Z97" s="314"/>
      <c r="AA97" s="314"/>
      <c r="AB97" s="314"/>
      <c r="AC97" s="314"/>
      <c r="AD97" s="314"/>
      <c r="AE97" s="314"/>
    </row>
    <row r="98" spans="1:31" ht="20.25" customHeight="1">
      <c r="A98" s="76"/>
      <c r="B98" s="101"/>
      <c r="C98" s="315"/>
      <c r="D98" s="315"/>
      <c r="E98" s="316"/>
      <c r="F98" s="316"/>
      <c r="G98" s="316"/>
      <c r="H98" s="316"/>
      <c r="I98" s="316"/>
      <c r="J98" s="316"/>
      <c r="K98" s="317"/>
      <c r="L98" s="318"/>
      <c r="M98" s="319">
        <f t="shared" si="9"/>
        <v>0</v>
      </c>
      <c r="N98" s="320"/>
      <c r="O98" s="316"/>
      <c r="P98" s="316"/>
      <c r="Q98" s="316"/>
      <c r="R98" s="316"/>
      <c r="S98" s="316"/>
      <c r="T98" s="316"/>
      <c r="U98" s="313"/>
      <c r="V98" s="313"/>
      <c r="W98" s="313"/>
      <c r="X98" s="313"/>
      <c r="Y98" s="313"/>
      <c r="Z98" s="314"/>
      <c r="AA98" s="314"/>
      <c r="AB98" s="314"/>
      <c r="AC98" s="314"/>
      <c r="AD98" s="314"/>
      <c r="AE98" s="314"/>
    </row>
    <row r="99" spans="1:31" ht="20.25" customHeight="1">
      <c r="A99" s="279" t="s">
        <v>154</v>
      </c>
      <c r="B99" s="280"/>
      <c r="C99" s="280"/>
      <c r="D99" s="281"/>
      <c r="E99" s="346">
        <f>SUM(E29:E98)</f>
        <v>427421.76</v>
      </c>
      <c r="F99" s="346"/>
      <c r="G99" s="346">
        <f>SUM(G29:G98)</f>
        <v>0</v>
      </c>
      <c r="H99" s="346"/>
      <c r="I99" s="346">
        <f>SUM(I29:I98)</f>
        <v>0</v>
      </c>
      <c r="J99" s="346"/>
      <c r="K99" s="346">
        <f>SUM(K29:K98)</f>
        <v>0</v>
      </c>
      <c r="L99" s="346"/>
      <c r="M99" s="346">
        <f>SUM(M29:M98)</f>
        <v>192380.59899999999</v>
      </c>
      <c r="N99" s="346"/>
      <c r="O99" s="346">
        <f>SUM(O29:O98)</f>
        <v>40305.301200000002</v>
      </c>
      <c r="P99" s="346"/>
      <c r="Q99" s="346">
        <f>SUM(Q29:Q98)</f>
        <v>0</v>
      </c>
      <c r="R99" s="346"/>
      <c r="S99" s="346">
        <f>SUM(S29:S98)</f>
        <v>152075.2978</v>
      </c>
      <c r="T99" s="346"/>
      <c r="U99" s="347"/>
      <c r="V99" s="347"/>
      <c r="W99" s="347"/>
      <c r="X99" s="347"/>
      <c r="Y99" s="347"/>
      <c r="Z99" s="348"/>
      <c r="AA99" s="348"/>
      <c r="AB99" s="348"/>
      <c r="AC99" s="348"/>
      <c r="AD99" s="348"/>
      <c r="AE99" s="348"/>
    </row>
    <row r="100" spans="1:31" ht="20.25" customHeight="1">
      <c r="A100" s="147"/>
      <c r="B100" s="147"/>
      <c r="C100" s="147"/>
      <c r="D100" s="147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5"/>
      <c r="V100" s="115"/>
      <c r="W100" s="115"/>
      <c r="X100" s="115"/>
      <c r="Y100" s="115"/>
      <c r="Z100" s="116"/>
      <c r="AA100" s="116"/>
      <c r="AB100" s="116"/>
      <c r="AC100" s="116"/>
      <c r="AD100" s="116"/>
      <c r="AE100" s="116"/>
    </row>
    <row r="101" spans="1:31" ht="20.25" customHeight="1">
      <c r="A101" s="147"/>
      <c r="B101" s="147"/>
      <c r="C101" s="147"/>
      <c r="D101" s="147"/>
      <c r="E101" s="114"/>
      <c r="F101" s="114"/>
      <c r="G101" s="114"/>
      <c r="H101" s="114"/>
      <c r="I101" s="114"/>
      <c r="J101" s="114"/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5"/>
      <c r="V101" s="115"/>
      <c r="W101" s="115"/>
      <c r="X101" s="115"/>
      <c r="Y101" s="115"/>
      <c r="Z101" s="116"/>
      <c r="AA101" s="116"/>
      <c r="AB101" s="116"/>
      <c r="AC101" s="116"/>
      <c r="AD101" s="116"/>
      <c r="AE101" s="116"/>
    </row>
    <row r="102" spans="1:31" ht="20.25" customHeight="1">
      <c r="A102" s="147"/>
      <c r="B102" s="147"/>
      <c r="C102" s="147"/>
      <c r="D102" s="147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5"/>
      <c r="V102" s="115"/>
      <c r="W102" s="115"/>
      <c r="X102" s="115"/>
      <c r="Y102" s="115"/>
      <c r="Z102" s="116"/>
      <c r="AA102" s="116"/>
      <c r="AB102" s="116"/>
      <c r="AC102" s="116"/>
      <c r="AD102" s="116"/>
      <c r="AE102" s="116"/>
    </row>
    <row r="103" spans="1:31" ht="20.25" customHeight="1">
      <c r="A103" s="147"/>
      <c r="B103" s="147"/>
      <c r="C103" s="147"/>
      <c r="D103" s="147"/>
      <c r="E103" s="114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5"/>
      <c r="V103" s="115"/>
      <c r="W103" s="115"/>
      <c r="X103" s="115"/>
      <c r="Y103" s="115"/>
      <c r="Z103" s="116"/>
      <c r="AA103" s="116"/>
      <c r="AB103" s="116"/>
      <c r="AC103" s="116"/>
      <c r="AD103" s="116"/>
      <c r="AE103" s="116"/>
    </row>
    <row r="104" spans="1:31" ht="36" customHeight="1">
      <c r="A104" s="337" t="s">
        <v>425</v>
      </c>
      <c r="B104" s="337"/>
      <c r="C104" s="337"/>
      <c r="D104" s="337"/>
      <c r="E104" s="337"/>
      <c r="F104" s="337"/>
      <c r="L104" s="338" t="s">
        <v>403</v>
      </c>
      <c r="M104" s="338"/>
      <c r="N104" s="338"/>
      <c r="O104" s="338"/>
      <c r="P104" s="338"/>
      <c r="Q104" s="338"/>
      <c r="R104" s="94"/>
      <c r="S104" s="94"/>
      <c r="T104" s="94"/>
      <c r="AA104" s="166" t="s">
        <v>424</v>
      </c>
    </row>
    <row r="105" spans="1:31" ht="18.75" customHeight="1">
      <c r="A105" s="340" t="s">
        <v>150</v>
      </c>
      <c r="B105" s="340"/>
      <c r="C105" s="340"/>
      <c r="D105" s="340"/>
      <c r="L105" s="339" t="s">
        <v>404</v>
      </c>
      <c r="M105" s="339"/>
      <c r="N105" s="339"/>
      <c r="O105" s="339"/>
      <c r="P105" s="339"/>
      <c r="Q105" s="339"/>
      <c r="R105" s="91"/>
      <c r="S105" s="91"/>
      <c r="T105" s="91"/>
      <c r="AA105" s="341" t="s">
        <v>152</v>
      </c>
      <c r="AB105" s="341"/>
      <c r="AC105" s="341"/>
    </row>
    <row r="109" spans="1:31" ht="13.5" thickBot="1">
      <c r="H109" s="121"/>
      <c r="I109" s="121"/>
      <c r="J109" s="121"/>
      <c r="K109" s="121"/>
      <c r="L109" s="121"/>
      <c r="M109" s="121"/>
      <c r="N109" s="121"/>
      <c r="O109" s="121"/>
      <c r="P109" s="121"/>
      <c r="Q109" s="121"/>
      <c r="R109" s="121"/>
      <c r="S109" s="121"/>
      <c r="T109" s="121"/>
      <c r="U109" s="121"/>
    </row>
  </sheetData>
  <protectedRanges>
    <protectedRange sqref="B29:B37" name="Діапазон1_4"/>
    <protectedRange sqref="O30:P30" name="Діапазон1_4_1"/>
    <protectedRange sqref="O29:T29 Q30:T30 O31:T37" name="Діапазон1_5"/>
    <protectedRange sqref="U29:Y30" name="Діапазон1_6"/>
  </protectedRanges>
  <mergeCells count="841">
    <mergeCell ref="A22:AE22"/>
    <mergeCell ref="O99:P99"/>
    <mergeCell ref="Q99:R99"/>
    <mergeCell ref="S99:T99"/>
    <mergeCell ref="U99:Y99"/>
    <mergeCell ref="Z99:AE99"/>
    <mergeCell ref="AD24:AE24"/>
    <mergeCell ref="A99:D99"/>
    <mergeCell ref="E99:F99"/>
    <mergeCell ref="G99:H99"/>
    <mergeCell ref="I99:J99"/>
    <mergeCell ref="K99:L99"/>
    <mergeCell ref="M99:N99"/>
    <mergeCell ref="M98:N98"/>
    <mergeCell ref="O98:P98"/>
    <mergeCell ref="Q98:R98"/>
    <mergeCell ref="S98:T98"/>
    <mergeCell ref="U98:Y98"/>
    <mergeCell ref="Z98:AE98"/>
    <mergeCell ref="O97:P97"/>
    <mergeCell ref="Q97:R97"/>
    <mergeCell ref="S97:T97"/>
    <mergeCell ref="U97:Y97"/>
    <mergeCell ref="Z97:AE97"/>
    <mergeCell ref="C98:D98"/>
    <mergeCell ref="E98:F98"/>
    <mergeCell ref="G98:H98"/>
    <mergeCell ref="I98:J98"/>
    <mergeCell ref="K98:L98"/>
    <mergeCell ref="C97:D97"/>
    <mergeCell ref="E97:F97"/>
    <mergeCell ref="G97:H97"/>
    <mergeCell ref="I97:J97"/>
    <mergeCell ref="K97:L97"/>
    <mergeCell ref="M97:N97"/>
    <mergeCell ref="M96:N96"/>
    <mergeCell ref="O96:P96"/>
    <mergeCell ref="Q96:R96"/>
    <mergeCell ref="S96:T96"/>
    <mergeCell ref="U96:Y96"/>
    <mergeCell ref="Z96:AE96"/>
    <mergeCell ref="O95:P95"/>
    <mergeCell ref="Q95:R95"/>
    <mergeCell ref="S95:T95"/>
    <mergeCell ref="U95:Y95"/>
    <mergeCell ref="Z95:AE95"/>
    <mergeCell ref="M95:N95"/>
    <mergeCell ref="O93:P93"/>
    <mergeCell ref="Q93:R93"/>
    <mergeCell ref="S93:T93"/>
    <mergeCell ref="U93:Y93"/>
    <mergeCell ref="Z93:AE93"/>
    <mergeCell ref="M93:N93"/>
    <mergeCell ref="C96:D96"/>
    <mergeCell ref="E96:F96"/>
    <mergeCell ref="G96:H96"/>
    <mergeCell ref="I96:J96"/>
    <mergeCell ref="K96:L96"/>
    <mergeCell ref="C95:D95"/>
    <mergeCell ref="E95:F95"/>
    <mergeCell ref="G95:H95"/>
    <mergeCell ref="I95:J95"/>
    <mergeCell ref="K95:L95"/>
    <mergeCell ref="U29:Y29"/>
    <mergeCell ref="Z29:AE29"/>
    <mergeCell ref="O28:P28"/>
    <mergeCell ref="Q28:R28"/>
    <mergeCell ref="S28:T28"/>
    <mergeCell ref="U28:Y28"/>
    <mergeCell ref="Z28:AE28"/>
    <mergeCell ref="M28:N28"/>
    <mergeCell ref="C94:D94"/>
    <mergeCell ref="E94:F94"/>
    <mergeCell ref="G94:H94"/>
    <mergeCell ref="I94:J94"/>
    <mergeCell ref="K94:L94"/>
    <mergeCell ref="C93:D93"/>
    <mergeCell ref="E93:F93"/>
    <mergeCell ref="G93:H93"/>
    <mergeCell ref="I93:J93"/>
    <mergeCell ref="K93:L93"/>
    <mergeCell ref="M94:N94"/>
    <mergeCell ref="O94:P94"/>
    <mergeCell ref="Q94:R94"/>
    <mergeCell ref="S94:T94"/>
    <mergeCell ref="U94:Y94"/>
    <mergeCell ref="Z94:AE94"/>
    <mergeCell ref="M26:N27"/>
    <mergeCell ref="O26:T26"/>
    <mergeCell ref="O27:P27"/>
    <mergeCell ref="Q27:R27"/>
    <mergeCell ref="S27:T27"/>
    <mergeCell ref="C29:D29"/>
    <mergeCell ref="E29:F29"/>
    <mergeCell ref="G29:H29"/>
    <mergeCell ref="I29:J29"/>
    <mergeCell ref="K29:L29"/>
    <mergeCell ref="C28:D28"/>
    <mergeCell ref="E28:F28"/>
    <mergeCell ref="G28:H28"/>
    <mergeCell ref="I28:J28"/>
    <mergeCell ref="K28:L28"/>
    <mergeCell ref="M29:N29"/>
    <mergeCell ref="O29:P29"/>
    <mergeCell ref="Q29:R29"/>
    <mergeCell ref="S29:T29"/>
    <mergeCell ref="A104:F104"/>
    <mergeCell ref="L104:Q104"/>
    <mergeCell ref="L105:Q105"/>
    <mergeCell ref="AB7:AE7"/>
    <mergeCell ref="Q7:Q8"/>
    <mergeCell ref="A105:D105"/>
    <mergeCell ref="AA105:AC105"/>
    <mergeCell ref="AA7:AA8"/>
    <mergeCell ref="A17:F17"/>
    <mergeCell ref="A16:F16"/>
    <mergeCell ref="A6:A8"/>
    <mergeCell ref="W7:Z7"/>
    <mergeCell ref="V7:V8"/>
    <mergeCell ref="G6:K6"/>
    <mergeCell ref="A25:A27"/>
    <mergeCell ref="B25:B27"/>
    <mergeCell ref="C25:D27"/>
    <mergeCell ref="E25:F27"/>
    <mergeCell ref="G25:H27"/>
    <mergeCell ref="I25:J27"/>
    <mergeCell ref="K25:T25"/>
    <mergeCell ref="U25:Y27"/>
    <mergeCell ref="Z25:AE27"/>
    <mergeCell ref="K26:L27"/>
    <mergeCell ref="A3:AE3"/>
    <mergeCell ref="B9:F9"/>
    <mergeCell ref="B10:F10"/>
    <mergeCell ref="B14:F14"/>
    <mergeCell ref="R7:U7"/>
    <mergeCell ref="B15:F15"/>
    <mergeCell ref="B6:F8"/>
    <mergeCell ref="Q6:U6"/>
    <mergeCell ref="B12:F12"/>
    <mergeCell ref="G7:G8"/>
    <mergeCell ref="B13:F13"/>
    <mergeCell ref="AA6:AE6"/>
    <mergeCell ref="B11:F11"/>
    <mergeCell ref="V6:Z6"/>
    <mergeCell ref="L6:P6"/>
    <mergeCell ref="L7:L8"/>
    <mergeCell ref="M7:P7"/>
    <mergeCell ref="H7:K7"/>
    <mergeCell ref="U30:Y30"/>
    <mergeCell ref="Z30:AE30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Y31"/>
    <mergeCell ref="Z31:AE31"/>
    <mergeCell ref="C30:D30"/>
    <mergeCell ref="E30:F30"/>
    <mergeCell ref="G30:H30"/>
    <mergeCell ref="I30:J30"/>
    <mergeCell ref="K30:L30"/>
    <mergeCell ref="M30:N30"/>
    <mergeCell ref="O30:P30"/>
    <mergeCell ref="Q30:R30"/>
    <mergeCell ref="S30:T30"/>
    <mergeCell ref="U32:Y32"/>
    <mergeCell ref="Z32:AE32"/>
    <mergeCell ref="C33:D33"/>
    <mergeCell ref="E33:F33"/>
    <mergeCell ref="G33:H33"/>
    <mergeCell ref="I33:J33"/>
    <mergeCell ref="K33:L33"/>
    <mergeCell ref="M33:N33"/>
    <mergeCell ref="O33:P33"/>
    <mergeCell ref="Q33:R33"/>
    <mergeCell ref="S33:T33"/>
    <mergeCell ref="U33:Y33"/>
    <mergeCell ref="Z33:AE33"/>
    <mergeCell ref="C32:D32"/>
    <mergeCell ref="E32:F32"/>
    <mergeCell ref="G32:H32"/>
    <mergeCell ref="I32:J32"/>
    <mergeCell ref="K32:L32"/>
    <mergeCell ref="M32:N32"/>
    <mergeCell ref="O32:P32"/>
    <mergeCell ref="Q32:R32"/>
    <mergeCell ref="S32:T32"/>
    <mergeCell ref="U34:Y34"/>
    <mergeCell ref="Z34:AE34"/>
    <mergeCell ref="C35:D35"/>
    <mergeCell ref="E35:F35"/>
    <mergeCell ref="G35:H35"/>
    <mergeCell ref="I35:J35"/>
    <mergeCell ref="K35:L35"/>
    <mergeCell ref="M35:N35"/>
    <mergeCell ref="O35:P35"/>
    <mergeCell ref="Q35:R35"/>
    <mergeCell ref="S35:T35"/>
    <mergeCell ref="U35:Y35"/>
    <mergeCell ref="Z35:AE35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U36:Y36"/>
    <mergeCell ref="Z36:AE36"/>
    <mergeCell ref="C37:D37"/>
    <mergeCell ref="E37:F37"/>
    <mergeCell ref="G37:H37"/>
    <mergeCell ref="I37:J37"/>
    <mergeCell ref="K37:L37"/>
    <mergeCell ref="M37:N37"/>
    <mergeCell ref="O37:P37"/>
    <mergeCell ref="Q37:R37"/>
    <mergeCell ref="S37:T37"/>
    <mergeCell ref="U37:Y37"/>
    <mergeCell ref="Z37:AE37"/>
    <mergeCell ref="C36:D36"/>
    <mergeCell ref="E36:F36"/>
    <mergeCell ref="G36:H36"/>
    <mergeCell ref="I36:J36"/>
    <mergeCell ref="K36:L36"/>
    <mergeCell ref="M36:N36"/>
    <mergeCell ref="O36:P36"/>
    <mergeCell ref="Q36:R36"/>
    <mergeCell ref="S36:T36"/>
    <mergeCell ref="U38:Y38"/>
    <mergeCell ref="Z38:AE38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U39:Y39"/>
    <mergeCell ref="Z39:AE39"/>
    <mergeCell ref="C38:D38"/>
    <mergeCell ref="E38:F38"/>
    <mergeCell ref="G38:H38"/>
    <mergeCell ref="I38:J38"/>
    <mergeCell ref="K38:L38"/>
    <mergeCell ref="M38:N38"/>
    <mergeCell ref="O38:P38"/>
    <mergeCell ref="Q38:R38"/>
    <mergeCell ref="S38:T38"/>
    <mergeCell ref="U40:Y40"/>
    <mergeCell ref="Z40:AE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U41:Y41"/>
    <mergeCell ref="Z41:AE41"/>
    <mergeCell ref="C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2:Y42"/>
    <mergeCell ref="Z42:AE42"/>
    <mergeCell ref="C43:D43"/>
    <mergeCell ref="E43:F43"/>
    <mergeCell ref="G43:H43"/>
    <mergeCell ref="I43:J43"/>
    <mergeCell ref="K43:L43"/>
    <mergeCell ref="M43:N43"/>
    <mergeCell ref="O43:P43"/>
    <mergeCell ref="Q43:R43"/>
    <mergeCell ref="S43:T43"/>
    <mergeCell ref="U43:Y43"/>
    <mergeCell ref="Z43:AE43"/>
    <mergeCell ref="C42:D42"/>
    <mergeCell ref="E42:F42"/>
    <mergeCell ref="G42:H42"/>
    <mergeCell ref="I42:J42"/>
    <mergeCell ref="K42:L42"/>
    <mergeCell ref="M42:N42"/>
    <mergeCell ref="O42:P42"/>
    <mergeCell ref="Q42:R42"/>
    <mergeCell ref="S42:T42"/>
    <mergeCell ref="U44:Y44"/>
    <mergeCell ref="Z44:AE44"/>
    <mergeCell ref="C45:D45"/>
    <mergeCell ref="E45:F45"/>
    <mergeCell ref="G45:H45"/>
    <mergeCell ref="I45:J45"/>
    <mergeCell ref="K45:L45"/>
    <mergeCell ref="M45:N45"/>
    <mergeCell ref="O45:P45"/>
    <mergeCell ref="Q45:R45"/>
    <mergeCell ref="S45:T45"/>
    <mergeCell ref="U45:Y45"/>
    <mergeCell ref="Z45:AE45"/>
    <mergeCell ref="C44:D44"/>
    <mergeCell ref="E44:F44"/>
    <mergeCell ref="G44:H44"/>
    <mergeCell ref="I44:J44"/>
    <mergeCell ref="K44:L44"/>
    <mergeCell ref="M44:N44"/>
    <mergeCell ref="O44:P44"/>
    <mergeCell ref="Q44:R44"/>
    <mergeCell ref="S44:T44"/>
    <mergeCell ref="U46:Y46"/>
    <mergeCell ref="Z46:AE46"/>
    <mergeCell ref="C47:D47"/>
    <mergeCell ref="E47:F47"/>
    <mergeCell ref="G47:H47"/>
    <mergeCell ref="I47:J47"/>
    <mergeCell ref="K47:L47"/>
    <mergeCell ref="M47:N47"/>
    <mergeCell ref="O47:P47"/>
    <mergeCell ref="Q47:R47"/>
    <mergeCell ref="S47:T47"/>
    <mergeCell ref="U47:Y47"/>
    <mergeCell ref="Z47:AE47"/>
    <mergeCell ref="C46:D46"/>
    <mergeCell ref="E46:F46"/>
    <mergeCell ref="G46:H46"/>
    <mergeCell ref="I46:J46"/>
    <mergeCell ref="K46:L46"/>
    <mergeCell ref="M46:N46"/>
    <mergeCell ref="O46:P46"/>
    <mergeCell ref="Q46:R46"/>
    <mergeCell ref="S46:T46"/>
    <mergeCell ref="U48:Y48"/>
    <mergeCell ref="Z48:AE48"/>
    <mergeCell ref="C49:D49"/>
    <mergeCell ref="E49:F49"/>
    <mergeCell ref="G49:H49"/>
    <mergeCell ref="I49:J49"/>
    <mergeCell ref="K49:L49"/>
    <mergeCell ref="M49:N49"/>
    <mergeCell ref="O49:P49"/>
    <mergeCell ref="Q49:R49"/>
    <mergeCell ref="S49:T49"/>
    <mergeCell ref="U49:Y49"/>
    <mergeCell ref="Z49:AE49"/>
    <mergeCell ref="C48:D48"/>
    <mergeCell ref="E48:F48"/>
    <mergeCell ref="G48:H48"/>
    <mergeCell ref="I48:J48"/>
    <mergeCell ref="K48:L48"/>
    <mergeCell ref="M48:N48"/>
    <mergeCell ref="O48:P48"/>
    <mergeCell ref="Q48:R48"/>
    <mergeCell ref="S48:T48"/>
    <mergeCell ref="U50:Y50"/>
    <mergeCell ref="Z50:AE50"/>
    <mergeCell ref="C51:D51"/>
    <mergeCell ref="E51:F51"/>
    <mergeCell ref="G51:H51"/>
    <mergeCell ref="I51:J51"/>
    <mergeCell ref="K51:L51"/>
    <mergeCell ref="M51:N51"/>
    <mergeCell ref="O51:P51"/>
    <mergeCell ref="Q51:R51"/>
    <mergeCell ref="S51:T51"/>
    <mergeCell ref="U51:Y51"/>
    <mergeCell ref="Z51:AE51"/>
    <mergeCell ref="C50:D50"/>
    <mergeCell ref="E50:F50"/>
    <mergeCell ref="G50:H50"/>
    <mergeCell ref="I50:J50"/>
    <mergeCell ref="K50:L50"/>
    <mergeCell ref="M50:N50"/>
    <mergeCell ref="O50:P50"/>
    <mergeCell ref="Q50:R50"/>
    <mergeCell ref="S50:T50"/>
    <mergeCell ref="U52:Y52"/>
    <mergeCell ref="Z52:AE52"/>
    <mergeCell ref="C53:D53"/>
    <mergeCell ref="E53:F53"/>
    <mergeCell ref="G53:H53"/>
    <mergeCell ref="I53:J53"/>
    <mergeCell ref="K53:L53"/>
    <mergeCell ref="M53:N53"/>
    <mergeCell ref="O53:P53"/>
    <mergeCell ref="Q53:R53"/>
    <mergeCell ref="S53:T53"/>
    <mergeCell ref="U53:Y53"/>
    <mergeCell ref="Z53:AE53"/>
    <mergeCell ref="C52:D52"/>
    <mergeCell ref="E52:F52"/>
    <mergeCell ref="G52:H52"/>
    <mergeCell ref="I52:J52"/>
    <mergeCell ref="K52:L52"/>
    <mergeCell ref="M52:N52"/>
    <mergeCell ref="O52:P52"/>
    <mergeCell ref="Q52:R52"/>
    <mergeCell ref="S52:T52"/>
    <mergeCell ref="U54:Y54"/>
    <mergeCell ref="Z54:AE54"/>
    <mergeCell ref="C55:D55"/>
    <mergeCell ref="E55:F55"/>
    <mergeCell ref="G55:H55"/>
    <mergeCell ref="I55:J55"/>
    <mergeCell ref="K55:L55"/>
    <mergeCell ref="M55:N55"/>
    <mergeCell ref="O55:P55"/>
    <mergeCell ref="Q55:R55"/>
    <mergeCell ref="S55:T55"/>
    <mergeCell ref="U55:Y55"/>
    <mergeCell ref="Z55:AE55"/>
    <mergeCell ref="C54:D54"/>
    <mergeCell ref="E54:F54"/>
    <mergeCell ref="G54:H54"/>
    <mergeCell ref="I54:J54"/>
    <mergeCell ref="K54:L54"/>
    <mergeCell ref="M54:N54"/>
    <mergeCell ref="O54:P54"/>
    <mergeCell ref="Q54:R54"/>
    <mergeCell ref="S54:T54"/>
    <mergeCell ref="U56:Y56"/>
    <mergeCell ref="Z56:AE56"/>
    <mergeCell ref="C57:D57"/>
    <mergeCell ref="E57:F57"/>
    <mergeCell ref="G57:H57"/>
    <mergeCell ref="I57:J57"/>
    <mergeCell ref="K57:L57"/>
    <mergeCell ref="M57:N57"/>
    <mergeCell ref="O57:P57"/>
    <mergeCell ref="Q57:R57"/>
    <mergeCell ref="S57:T57"/>
    <mergeCell ref="U57:Y57"/>
    <mergeCell ref="Z57:AE57"/>
    <mergeCell ref="C56:D56"/>
    <mergeCell ref="E56:F56"/>
    <mergeCell ref="G56:H56"/>
    <mergeCell ref="I56:J56"/>
    <mergeCell ref="K56:L56"/>
    <mergeCell ref="M56:N56"/>
    <mergeCell ref="O56:P56"/>
    <mergeCell ref="Q56:R56"/>
    <mergeCell ref="S56:T56"/>
    <mergeCell ref="U58:Y58"/>
    <mergeCell ref="Z58:AE58"/>
    <mergeCell ref="C59:D59"/>
    <mergeCell ref="E59:F59"/>
    <mergeCell ref="G59:H59"/>
    <mergeCell ref="I59:J59"/>
    <mergeCell ref="K59:L59"/>
    <mergeCell ref="M59:N59"/>
    <mergeCell ref="O59:P59"/>
    <mergeCell ref="Q59:R59"/>
    <mergeCell ref="S59:T59"/>
    <mergeCell ref="U59:Y59"/>
    <mergeCell ref="Z59:AE59"/>
    <mergeCell ref="C58:D58"/>
    <mergeCell ref="E58:F58"/>
    <mergeCell ref="G58:H58"/>
    <mergeCell ref="I58:J58"/>
    <mergeCell ref="K58:L58"/>
    <mergeCell ref="M58:N58"/>
    <mergeCell ref="O58:P58"/>
    <mergeCell ref="Q58:R58"/>
    <mergeCell ref="S58:T58"/>
    <mergeCell ref="U60:Y60"/>
    <mergeCell ref="Z60:AE60"/>
    <mergeCell ref="C61:D61"/>
    <mergeCell ref="E61:F61"/>
    <mergeCell ref="G61:H61"/>
    <mergeCell ref="I61:J61"/>
    <mergeCell ref="K61:L61"/>
    <mergeCell ref="M61:N61"/>
    <mergeCell ref="O61:P61"/>
    <mergeCell ref="Q61:R61"/>
    <mergeCell ref="S61:T61"/>
    <mergeCell ref="U61:Y61"/>
    <mergeCell ref="Z61:AE61"/>
    <mergeCell ref="C60:D60"/>
    <mergeCell ref="E60:F60"/>
    <mergeCell ref="G60:H60"/>
    <mergeCell ref="I60:J60"/>
    <mergeCell ref="K60:L60"/>
    <mergeCell ref="M60:N60"/>
    <mergeCell ref="O60:P60"/>
    <mergeCell ref="Q60:R60"/>
    <mergeCell ref="S60:T60"/>
    <mergeCell ref="U62:Y62"/>
    <mergeCell ref="Z62:AE62"/>
    <mergeCell ref="C63:D63"/>
    <mergeCell ref="E63:F63"/>
    <mergeCell ref="G63:H63"/>
    <mergeCell ref="I63:J63"/>
    <mergeCell ref="K63:L63"/>
    <mergeCell ref="M63:N63"/>
    <mergeCell ref="O63:P63"/>
    <mergeCell ref="Q63:R63"/>
    <mergeCell ref="S63:T63"/>
    <mergeCell ref="U63:Y63"/>
    <mergeCell ref="Z63:AE63"/>
    <mergeCell ref="C62:D62"/>
    <mergeCell ref="E62:F62"/>
    <mergeCell ref="G62:H62"/>
    <mergeCell ref="I62:J62"/>
    <mergeCell ref="K62:L62"/>
    <mergeCell ref="M62:N62"/>
    <mergeCell ref="O62:P62"/>
    <mergeCell ref="Q62:R62"/>
    <mergeCell ref="S62:T62"/>
    <mergeCell ref="U64:Y64"/>
    <mergeCell ref="Z64:AE64"/>
    <mergeCell ref="C65:D65"/>
    <mergeCell ref="E65:F65"/>
    <mergeCell ref="G65:H65"/>
    <mergeCell ref="I65:J65"/>
    <mergeCell ref="K65:L65"/>
    <mergeCell ref="M65:N65"/>
    <mergeCell ref="O65:P65"/>
    <mergeCell ref="Q65:R65"/>
    <mergeCell ref="S65:T65"/>
    <mergeCell ref="U65:Y65"/>
    <mergeCell ref="Z65:AE65"/>
    <mergeCell ref="C64:D64"/>
    <mergeCell ref="E64:F64"/>
    <mergeCell ref="G64:H64"/>
    <mergeCell ref="I64:J64"/>
    <mergeCell ref="K64:L64"/>
    <mergeCell ref="M64:N64"/>
    <mergeCell ref="O64:P64"/>
    <mergeCell ref="Q64:R64"/>
    <mergeCell ref="S64:T64"/>
    <mergeCell ref="U66:Y66"/>
    <mergeCell ref="Z66:AE66"/>
    <mergeCell ref="C67:D67"/>
    <mergeCell ref="E67:F67"/>
    <mergeCell ref="G67:H67"/>
    <mergeCell ref="I67:J67"/>
    <mergeCell ref="K67:L67"/>
    <mergeCell ref="M67:N67"/>
    <mergeCell ref="O67:P67"/>
    <mergeCell ref="Q67:R67"/>
    <mergeCell ref="S67:T67"/>
    <mergeCell ref="U67:Y67"/>
    <mergeCell ref="Z67:AE67"/>
    <mergeCell ref="C66:D66"/>
    <mergeCell ref="E66:F66"/>
    <mergeCell ref="G66:H66"/>
    <mergeCell ref="I66:J66"/>
    <mergeCell ref="K66:L66"/>
    <mergeCell ref="M66:N66"/>
    <mergeCell ref="O66:P66"/>
    <mergeCell ref="Q66:R66"/>
    <mergeCell ref="S66:T66"/>
    <mergeCell ref="U68:Y68"/>
    <mergeCell ref="Z68:AE68"/>
    <mergeCell ref="C69:D69"/>
    <mergeCell ref="E69:F69"/>
    <mergeCell ref="G69:H69"/>
    <mergeCell ref="I69:J69"/>
    <mergeCell ref="K69:L69"/>
    <mergeCell ref="M69:N69"/>
    <mergeCell ref="O69:P69"/>
    <mergeCell ref="Q69:R69"/>
    <mergeCell ref="S69:T69"/>
    <mergeCell ref="U69:Y69"/>
    <mergeCell ref="Z69:AE69"/>
    <mergeCell ref="C68:D68"/>
    <mergeCell ref="E68:F68"/>
    <mergeCell ref="G68:H68"/>
    <mergeCell ref="I68:J68"/>
    <mergeCell ref="K68:L68"/>
    <mergeCell ref="M68:N68"/>
    <mergeCell ref="O68:P68"/>
    <mergeCell ref="Q68:R68"/>
    <mergeCell ref="S68:T68"/>
    <mergeCell ref="U70:Y70"/>
    <mergeCell ref="Z70:AE70"/>
    <mergeCell ref="C71:D71"/>
    <mergeCell ref="E71:F71"/>
    <mergeCell ref="G71:H71"/>
    <mergeCell ref="I71:J71"/>
    <mergeCell ref="K71:L71"/>
    <mergeCell ref="M71:N71"/>
    <mergeCell ref="O71:P71"/>
    <mergeCell ref="Q71:R71"/>
    <mergeCell ref="S71:T71"/>
    <mergeCell ref="U71:Y71"/>
    <mergeCell ref="Z71:AE71"/>
    <mergeCell ref="C70:D70"/>
    <mergeCell ref="E70:F70"/>
    <mergeCell ref="G70:H70"/>
    <mergeCell ref="I70:J70"/>
    <mergeCell ref="K70:L70"/>
    <mergeCell ref="M70:N70"/>
    <mergeCell ref="O70:P70"/>
    <mergeCell ref="Q70:R70"/>
    <mergeCell ref="S70:T70"/>
    <mergeCell ref="U72:Y72"/>
    <mergeCell ref="Z72:AE72"/>
    <mergeCell ref="C73:D73"/>
    <mergeCell ref="E73:F73"/>
    <mergeCell ref="G73:H73"/>
    <mergeCell ref="I73:J73"/>
    <mergeCell ref="K73:L73"/>
    <mergeCell ref="M73:N73"/>
    <mergeCell ref="O73:P73"/>
    <mergeCell ref="Q73:R73"/>
    <mergeCell ref="S73:T73"/>
    <mergeCell ref="U73:Y73"/>
    <mergeCell ref="Z73:AE73"/>
    <mergeCell ref="C72:D72"/>
    <mergeCell ref="E72:F72"/>
    <mergeCell ref="G72:H72"/>
    <mergeCell ref="I72:J72"/>
    <mergeCell ref="K72:L72"/>
    <mergeCell ref="M72:N72"/>
    <mergeCell ref="O72:P72"/>
    <mergeCell ref="Q72:R72"/>
    <mergeCell ref="S72:T72"/>
    <mergeCell ref="U74:Y74"/>
    <mergeCell ref="Z74:AE74"/>
    <mergeCell ref="C75:D75"/>
    <mergeCell ref="E75:F75"/>
    <mergeCell ref="G75:H75"/>
    <mergeCell ref="I75:J75"/>
    <mergeCell ref="K75:L75"/>
    <mergeCell ref="M75:N75"/>
    <mergeCell ref="O75:P75"/>
    <mergeCell ref="Q75:R75"/>
    <mergeCell ref="S75:T75"/>
    <mergeCell ref="U75:Y75"/>
    <mergeCell ref="Z75:AE75"/>
    <mergeCell ref="C74:D74"/>
    <mergeCell ref="E74:F74"/>
    <mergeCell ref="G74:H74"/>
    <mergeCell ref="I74:J74"/>
    <mergeCell ref="K74:L74"/>
    <mergeCell ref="M74:N74"/>
    <mergeCell ref="O74:P74"/>
    <mergeCell ref="Q74:R74"/>
    <mergeCell ref="S74:T74"/>
    <mergeCell ref="U76:Y76"/>
    <mergeCell ref="Z76:AE76"/>
    <mergeCell ref="C77:D77"/>
    <mergeCell ref="E77:F77"/>
    <mergeCell ref="G77:H77"/>
    <mergeCell ref="I77:J77"/>
    <mergeCell ref="K77:L77"/>
    <mergeCell ref="M77:N77"/>
    <mergeCell ref="O77:P77"/>
    <mergeCell ref="Q77:R77"/>
    <mergeCell ref="S77:T77"/>
    <mergeCell ref="U77:Y77"/>
    <mergeCell ref="Z77:AE77"/>
    <mergeCell ref="C76:D76"/>
    <mergeCell ref="E76:F76"/>
    <mergeCell ref="G76:H76"/>
    <mergeCell ref="I76:J76"/>
    <mergeCell ref="K76:L76"/>
    <mergeCell ref="M76:N76"/>
    <mergeCell ref="O76:P76"/>
    <mergeCell ref="Q76:R76"/>
    <mergeCell ref="S76:T76"/>
    <mergeCell ref="U78:Y78"/>
    <mergeCell ref="Z78:AE78"/>
    <mergeCell ref="C79:D79"/>
    <mergeCell ref="E79:F79"/>
    <mergeCell ref="G79:H79"/>
    <mergeCell ref="I79:J79"/>
    <mergeCell ref="K79:L79"/>
    <mergeCell ref="M79:N79"/>
    <mergeCell ref="O79:P79"/>
    <mergeCell ref="Q79:R79"/>
    <mergeCell ref="S79:T79"/>
    <mergeCell ref="U79:Y79"/>
    <mergeCell ref="Z79:AE79"/>
    <mergeCell ref="C78:D78"/>
    <mergeCell ref="E78:F78"/>
    <mergeCell ref="G78:H78"/>
    <mergeCell ref="I78:J78"/>
    <mergeCell ref="K78:L78"/>
    <mergeCell ref="M78:N78"/>
    <mergeCell ref="O78:P78"/>
    <mergeCell ref="Q78:R78"/>
    <mergeCell ref="S78:T78"/>
    <mergeCell ref="U80:Y80"/>
    <mergeCell ref="Z80:AE80"/>
    <mergeCell ref="C81:D81"/>
    <mergeCell ref="E81:F81"/>
    <mergeCell ref="G81:H81"/>
    <mergeCell ref="I81:J81"/>
    <mergeCell ref="K81:L81"/>
    <mergeCell ref="M81:N81"/>
    <mergeCell ref="O81:P81"/>
    <mergeCell ref="Q81:R81"/>
    <mergeCell ref="S81:T81"/>
    <mergeCell ref="U81:Y81"/>
    <mergeCell ref="Z81:AE81"/>
    <mergeCell ref="C80:D80"/>
    <mergeCell ref="E80:F80"/>
    <mergeCell ref="G80:H80"/>
    <mergeCell ref="I80:J80"/>
    <mergeCell ref="K80:L80"/>
    <mergeCell ref="M80:N80"/>
    <mergeCell ref="O80:P80"/>
    <mergeCell ref="Q80:R80"/>
    <mergeCell ref="S80:T80"/>
    <mergeCell ref="U82:Y82"/>
    <mergeCell ref="Z82:AE82"/>
    <mergeCell ref="C83:D83"/>
    <mergeCell ref="E83:F83"/>
    <mergeCell ref="G83:H83"/>
    <mergeCell ref="I83:J83"/>
    <mergeCell ref="K83:L83"/>
    <mergeCell ref="M83:N83"/>
    <mergeCell ref="O83:P83"/>
    <mergeCell ref="Q83:R83"/>
    <mergeCell ref="S83:T83"/>
    <mergeCell ref="U83:Y83"/>
    <mergeCell ref="Z83:AE83"/>
    <mergeCell ref="C82:D82"/>
    <mergeCell ref="E82:F82"/>
    <mergeCell ref="G82:H82"/>
    <mergeCell ref="I82:J82"/>
    <mergeCell ref="K82:L82"/>
    <mergeCell ref="M82:N82"/>
    <mergeCell ref="O82:P82"/>
    <mergeCell ref="Q82:R82"/>
    <mergeCell ref="S82:T82"/>
    <mergeCell ref="U84:Y84"/>
    <mergeCell ref="Z84:AE84"/>
    <mergeCell ref="C85:D85"/>
    <mergeCell ref="E85:F85"/>
    <mergeCell ref="G85:H85"/>
    <mergeCell ref="I85:J85"/>
    <mergeCell ref="K85:L85"/>
    <mergeCell ref="M85:N85"/>
    <mergeCell ref="O85:P85"/>
    <mergeCell ref="Q85:R85"/>
    <mergeCell ref="S85:T85"/>
    <mergeCell ref="U85:Y85"/>
    <mergeCell ref="Z85:AE85"/>
    <mergeCell ref="C84:D84"/>
    <mergeCell ref="E84:F84"/>
    <mergeCell ref="G84:H84"/>
    <mergeCell ref="I84:J84"/>
    <mergeCell ref="K84:L84"/>
    <mergeCell ref="M84:N84"/>
    <mergeCell ref="O84:P84"/>
    <mergeCell ref="Q84:R84"/>
    <mergeCell ref="S84:T84"/>
    <mergeCell ref="U86:Y86"/>
    <mergeCell ref="Z86:AE86"/>
    <mergeCell ref="C87:D87"/>
    <mergeCell ref="E87:F87"/>
    <mergeCell ref="G87:H87"/>
    <mergeCell ref="I87:J87"/>
    <mergeCell ref="K87:L87"/>
    <mergeCell ref="M87:N87"/>
    <mergeCell ref="O87:P87"/>
    <mergeCell ref="Q87:R87"/>
    <mergeCell ref="S87:T87"/>
    <mergeCell ref="U87:Y87"/>
    <mergeCell ref="Z87:AE87"/>
    <mergeCell ref="C86:D86"/>
    <mergeCell ref="E86:F86"/>
    <mergeCell ref="G86:H86"/>
    <mergeCell ref="I86:J86"/>
    <mergeCell ref="K86:L86"/>
    <mergeCell ref="M86:N86"/>
    <mergeCell ref="O86:P86"/>
    <mergeCell ref="Q86:R86"/>
    <mergeCell ref="S86:T86"/>
    <mergeCell ref="U88:Y88"/>
    <mergeCell ref="Z88:AE88"/>
    <mergeCell ref="C89:D89"/>
    <mergeCell ref="E89:F89"/>
    <mergeCell ref="G89:H89"/>
    <mergeCell ref="I89:J89"/>
    <mergeCell ref="K89:L89"/>
    <mergeCell ref="M89:N89"/>
    <mergeCell ref="O89:P89"/>
    <mergeCell ref="Q89:R89"/>
    <mergeCell ref="S89:T89"/>
    <mergeCell ref="U89:Y89"/>
    <mergeCell ref="Z89:AE89"/>
    <mergeCell ref="C88:D88"/>
    <mergeCell ref="E88:F88"/>
    <mergeCell ref="G88:H88"/>
    <mergeCell ref="I88:J88"/>
    <mergeCell ref="K88:L88"/>
    <mergeCell ref="M88:N88"/>
    <mergeCell ref="O88:P88"/>
    <mergeCell ref="Q88:R88"/>
    <mergeCell ref="S88:T88"/>
    <mergeCell ref="U90:Y90"/>
    <mergeCell ref="Z90:AE90"/>
    <mergeCell ref="C91:D91"/>
    <mergeCell ref="E91:F91"/>
    <mergeCell ref="G91:H91"/>
    <mergeCell ref="I91:J91"/>
    <mergeCell ref="K91:L91"/>
    <mergeCell ref="M91:N91"/>
    <mergeCell ref="O91:P91"/>
    <mergeCell ref="Q91:R91"/>
    <mergeCell ref="S91:T91"/>
    <mergeCell ref="U91:Y91"/>
    <mergeCell ref="Z91:AE91"/>
    <mergeCell ref="C90:D90"/>
    <mergeCell ref="E90:F90"/>
    <mergeCell ref="G90:H90"/>
    <mergeCell ref="I90:J90"/>
    <mergeCell ref="K90:L90"/>
    <mergeCell ref="M90:N90"/>
    <mergeCell ref="O90:P90"/>
    <mergeCell ref="Q90:R90"/>
    <mergeCell ref="S90:T90"/>
    <mergeCell ref="U92:Y92"/>
    <mergeCell ref="Z92:AE92"/>
    <mergeCell ref="C92:D92"/>
    <mergeCell ref="E92:F92"/>
    <mergeCell ref="G92:H92"/>
    <mergeCell ref="I92:J92"/>
    <mergeCell ref="K92:L92"/>
    <mergeCell ref="M92:N92"/>
    <mergeCell ref="O92:P92"/>
    <mergeCell ref="Q92:R92"/>
    <mergeCell ref="S92:T92"/>
  </mergeCells>
  <pageMargins left="1.1811023622047201" right="0.31496062992126" top="0.78740157480314998" bottom="0.74803149606299202" header="0.31496062992126" footer="0.31496062992126"/>
  <pageSetup paperSize="9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6</vt:i4>
      </vt:variant>
    </vt:vector>
  </HeadingPairs>
  <TitlesOfParts>
    <vt:vector size="12" baseType="lpstr">
      <vt:lpstr>Осн. фін. пок.</vt:lpstr>
      <vt:lpstr>I. Інф. до фін.плану</vt:lpstr>
      <vt:lpstr>ІІ. Розп. ч.п. та розр. з бюд.</vt:lpstr>
      <vt:lpstr>ІІІ рух. гр. кшт.</vt:lpstr>
      <vt:lpstr>ІV кап. інвеат. V кред. </vt:lpstr>
      <vt:lpstr>VI-VII джер.кап.інв.</vt:lpstr>
      <vt:lpstr>'Осн. фін. пок.'!Заголовки_для_друку</vt:lpstr>
      <vt:lpstr>'I. Інф. до фін.плану'!Область_друку</vt:lpstr>
      <vt:lpstr>'VI-VII джер.кап.інв.'!Область_друку</vt:lpstr>
      <vt:lpstr>'ІV кап. інвеат. V кред. '!Область_друку</vt:lpstr>
      <vt:lpstr>'ІІ. Розп. ч.п. та розр. з бюд.'!Область_друку</vt:lpstr>
      <vt:lpstr>'Осн. фін. пок.'!Область_друку</vt:lpstr>
    </vt:vector>
  </TitlesOfParts>
  <Manager/>
  <Company>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пк</cp:lastModifiedBy>
  <cp:lastPrinted>2026-01-14T12:54:15Z</cp:lastPrinted>
  <dcterms:created xsi:type="dcterms:W3CDTF">2003-03-13T16:00:22Z</dcterms:created>
  <dcterms:modified xsi:type="dcterms:W3CDTF">2026-01-15T09:01:58Z</dcterms:modified>
  <cp:category/>
</cp:coreProperties>
</file>